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1\"/>
    </mc:Choice>
  </mc:AlternateContent>
  <bookViews>
    <workbookView xWindow="-105" yWindow="-105" windowWidth="19425" windowHeight="10545"/>
  </bookViews>
  <sheets>
    <sheet name="FMR" sheetId="14" r:id="rId1"/>
    <sheet name="Notes" sheetId="6" state="hidden" r:id="rId2"/>
    <sheet name="FMS download" sheetId="4" state="hidden" r:id="rId3"/>
    <sheet name="FMR Feb18" sheetId="5" state="hidden" r:id="rId4"/>
    <sheet name="Sheet1" sheetId="7" state="hidden" r:id="rId5"/>
  </sheets>
  <definedNames>
    <definedName name="_xlnm.Print_Area" localSheetId="0">FMR!$A$1:$M$168</definedName>
    <definedName name="_xlnm.Print_Titles" localSheetId="0">FMR!$1:$4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0" i="14" l="1"/>
  <c r="L48" i="14" l="1"/>
  <c r="L74" i="14"/>
  <c r="L59" i="14"/>
  <c r="D21" i="14"/>
  <c r="D90" i="14" l="1"/>
  <c r="E32" i="14" l="1"/>
  <c r="H32" i="14"/>
  <c r="I32" i="14"/>
  <c r="J32" i="14"/>
  <c r="C30" i="14"/>
  <c r="H122" i="14"/>
  <c r="H127" i="14" s="1"/>
  <c r="D146" i="14"/>
  <c r="D147" i="14" s="1"/>
  <c r="C105" i="14"/>
  <c r="L122" i="14"/>
  <c r="L92" i="14"/>
  <c r="L21" i="14"/>
  <c r="L90" i="14"/>
  <c r="C92" i="14"/>
  <c r="D92" i="14" s="1"/>
  <c r="C90" i="14"/>
  <c r="D111" i="14"/>
  <c r="L111" i="14"/>
  <c r="F133" i="14"/>
  <c r="F135" i="14" s="1"/>
  <c r="D133" i="14"/>
  <c r="L133" i="14" s="1"/>
  <c r="C133" i="14"/>
  <c r="F122" i="14"/>
  <c r="F127" i="14" s="1"/>
  <c r="E122" i="14"/>
  <c r="E127" i="14" s="1"/>
  <c r="C122" i="14"/>
  <c r="G122" i="14"/>
  <c r="G127" i="14" s="1"/>
  <c r="J122" i="14"/>
  <c r="K113" i="14"/>
  <c r="J111" i="14"/>
  <c r="J113" i="14" s="1"/>
  <c r="H111" i="14"/>
  <c r="H113" i="14" s="1"/>
  <c r="F111" i="14"/>
  <c r="F113" i="14" s="1"/>
  <c r="E111" i="14"/>
  <c r="E113" i="14" s="1"/>
  <c r="C111" i="14"/>
  <c r="D105" i="14"/>
  <c r="D162" i="14" s="1"/>
  <c r="D163" i="14" s="1"/>
  <c r="L105" i="14"/>
  <c r="C74" i="14"/>
  <c r="C59" i="14"/>
  <c r="C48" i="14"/>
  <c r="K21" i="14"/>
  <c r="J21" i="14"/>
  <c r="I21" i="14"/>
  <c r="H21" i="14"/>
  <c r="G21" i="14"/>
  <c r="F21" i="14"/>
  <c r="C133" i="5"/>
  <c r="J124" i="5"/>
  <c r="I124" i="5"/>
  <c r="L121" i="5"/>
  <c r="L126" i="5" s="1"/>
  <c r="F175" i="5" s="1"/>
  <c r="H121" i="5"/>
  <c r="H126" i="5" s="1"/>
  <c r="F121" i="5"/>
  <c r="F126" i="5" s="1"/>
  <c r="E121" i="5"/>
  <c r="E126" i="5"/>
  <c r="D121" i="5"/>
  <c r="D126" i="5" s="1"/>
  <c r="E175" i="5" s="1"/>
  <c r="C121" i="5"/>
  <c r="C126" i="5" s="1"/>
  <c r="D175" i="5" s="1"/>
  <c r="G120" i="5"/>
  <c r="I120" i="5" s="1"/>
  <c r="G119" i="5"/>
  <c r="I119" i="5" s="1"/>
  <c r="J119" i="5"/>
  <c r="G118" i="5"/>
  <c r="J118" i="5" s="1"/>
  <c r="G117" i="5"/>
  <c r="I117" i="5" s="1"/>
  <c r="J117" i="5"/>
  <c r="G116" i="5"/>
  <c r="J116" i="5" s="1"/>
  <c r="G115" i="5"/>
  <c r="K112" i="5"/>
  <c r="J112" i="5"/>
  <c r="I112" i="5"/>
  <c r="H112" i="5"/>
  <c r="G112" i="5"/>
  <c r="F112" i="5"/>
  <c r="E112" i="5"/>
  <c r="L110" i="5"/>
  <c r="C110" i="5"/>
  <c r="C103" i="5"/>
  <c r="C112" i="5" s="1"/>
  <c r="D101" i="5"/>
  <c r="I99" i="5"/>
  <c r="D97" i="5"/>
  <c r="L97" i="5" s="1"/>
  <c r="L103" i="5" s="1"/>
  <c r="L112" i="5" s="1"/>
  <c r="L88" i="5"/>
  <c r="G77" i="5"/>
  <c r="J77" i="5"/>
  <c r="I77" i="5"/>
  <c r="H70" i="5"/>
  <c r="F70" i="5"/>
  <c r="E70" i="5"/>
  <c r="C70" i="5"/>
  <c r="G69" i="5"/>
  <c r="I69" i="5" s="1"/>
  <c r="D69" i="5"/>
  <c r="J69" i="5" s="1"/>
  <c r="G68" i="5"/>
  <c r="K68" i="5" s="1"/>
  <c r="D68" i="5"/>
  <c r="L67" i="5"/>
  <c r="G67" i="5"/>
  <c r="I67" i="5"/>
  <c r="D67" i="5"/>
  <c r="J67" i="5" s="1"/>
  <c r="G66" i="5"/>
  <c r="I66" i="5" s="1"/>
  <c r="D66" i="5"/>
  <c r="K66" i="5" s="1"/>
  <c r="G65" i="5"/>
  <c r="I65" i="5" s="1"/>
  <c r="D65" i="5"/>
  <c r="L65" i="5" s="1"/>
  <c r="G64" i="5"/>
  <c r="I64" i="5" s="1"/>
  <c r="D64" i="5"/>
  <c r="G63" i="5"/>
  <c r="D63" i="5"/>
  <c r="K63" i="5"/>
  <c r="L62" i="5"/>
  <c r="G62" i="5"/>
  <c r="I62" i="5" s="1"/>
  <c r="D62" i="5"/>
  <c r="J62" i="5" s="1"/>
  <c r="G61" i="5"/>
  <c r="K61" i="5" s="1"/>
  <c r="D61" i="5"/>
  <c r="L60" i="5"/>
  <c r="G60" i="5"/>
  <c r="K60" i="5" s="1"/>
  <c r="G59" i="5"/>
  <c r="I59" i="5" s="1"/>
  <c r="D59" i="5"/>
  <c r="K59" i="5" s="1"/>
  <c r="H56" i="5"/>
  <c r="H73" i="5" s="1"/>
  <c r="H79" i="5" s="1"/>
  <c r="F56" i="5"/>
  <c r="F73" i="5" s="1"/>
  <c r="F79" i="5" s="1"/>
  <c r="E56" i="5"/>
  <c r="C56" i="5"/>
  <c r="G55" i="5"/>
  <c r="I55" i="5" s="1"/>
  <c r="D55" i="5"/>
  <c r="G54" i="5"/>
  <c r="K54" i="5" s="1"/>
  <c r="D54" i="5"/>
  <c r="G53" i="5"/>
  <c r="D53" i="5"/>
  <c r="K53" i="5" s="1"/>
  <c r="J53" i="5"/>
  <c r="G52" i="5"/>
  <c r="I52" i="5" s="1"/>
  <c r="D52" i="5"/>
  <c r="G51" i="5"/>
  <c r="I51" i="5"/>
  <c r="D51" i="5"/>
  <c r="L50" i="5"/>
  <c r="G50" i="5"/>
  <c r="D50" i="5"/>
  <c r="J50" i="5" s="1"/>
  <c r="L49" i="5"/>
  <c r="L56" i="5" s="1"/>
  <c r="G49" i="5"/>
  <c r="D49" i="5"/>
  <c r="H46" i="5"/>
  <c r="F46" i="5"/>
  <c r="E46" i="5"/>
  <c r="G45" i="5"/>
  <c r="I45" i="5" s="1"/>
  <c r="D45" i="5"/>
  <c r="J45" i="5"/>
  <c r="K45" i="5"/>
  <c r="G44" i="5"/>
  <c r="D44" i="5"/>
  <c r="L43" i="5"/>
  <c r="L46" i="5" s="1"/>
  <c r="G43" i="5"/>
  <c r="I43" i="5" s="1"/>
  <c r="J43" i="5"/>
  <c r="D43" i="5"/>
  <c r="K43" i="5" s="1"/>
  <c r="G42" i="5"/>
  <c r="I42" i="5"/>
  <c r="D42" i="5"/>
  <c r="J42" i="5" s="1"/>
  <c r="G41" i="5"/>
  <c r="I41" i="5"/>
  <c r="D41" i="5"/>
  <c r="J41" i="5" s="1"/>
  <c r="G40" i="5"/>
  <c r="D40" i="5"/>
  <c r="J40" i="5"/>
  <c r="G39" i="5"/>
  <c r="I39" i="5" s="1"/>
  <c r="D39" i="5"/>
  <c r="G38" i="5"/>
  <c r="I38" i="5" s="1"/>
  <c r="D38" i="5"/>
  <c r="K38" i="5"/>
  <c r="G37" i="5"/>
  <c r="D37" i="5"/>
  <c r="J37" i="5" s="1"/>
  <c r="G36" i="5"/>
  <c r="K36" i="5" s="1"/>
  <c r="C36" i="5"/>
  <c r="C46" i="5"/>
  <c r="C73" i="5"/>
  <c r="C79" i="5" s="1"/>
  <c r="D159" i="5" s="1"/>
  <c r="G35" i="5"/>
  <c r="K35" i="5" s="1"/>
  <c r="D35" i="5"/>
  <c r="G34" i="5"/>
  <c r="I34" i="5" s="1"/>
  <c r="D34" i="5"/>
  <c r="D46" i="5" s="1"/>
  <c r="H29" i="5"/>
  <c r="H31" i="5"/>
  <c r="E29" i="5"/>
  <c r="C29" i="5"/>
  <c r="L28" i="5"/>
  <c r="G28" i="5"/>
  <c r="J28" i="5"/>
  <c r="G27" i="5"/>
  <c r="I27" i="5" s="1"/>
  <c r="D27" i="5"/>
  <c r="L26" i="5"/>
  <c r="L29" i="5" s="1"/>
  <c r="G26" i="5"/>
  <c r="I26" i="5" s="1"/>
  <c r="D26" i="5"/>
  <c r="G25" i="5"/>
  <c r="I25" i="5" s="1"/>
  <c r="D25" i="5"/>
  <c r="G24" i="5"/>
  <c r="I24" i="5" s="1"/>
  <c r="D24" i="5"/>
  <c r="J24" i="5" s="1"/>
  <c r="G23" i="5"/>
  <c r="I23" i="5" s="1"/>
  <c r="D23" i="5"/>
  <c r="G22" i="5"/>
  <c r="J22" i="5" s="1"/>
  <c r="F21" i="5"/>
  <c r="F29" i="5" s="1"/>
  <c r="D21" i="5"/>
  <c r="G20" i="5"/>
  <c r="I20" i="5"/>
  <c r="D20" i="5"/>
  <c r="D29" i="5" s="1"/>
  <c r="L19" i="5"/>
  <c r="G19" i="5"/>
  <c r="J19" i="5" s="1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/>
  <c r="D9" i="5"/>
  <c r="L9" i="5" s="1"/>
  <c r="D8" i="5"/>
  <c r="L8" i="5" s="1"/>
  <c r="D7" i="5"/>
  <c r="K2" i="5"/>
  <c r="I40" i="5"/>
  <c r="I115" i="5"/>
  <c r="K52" i="5"/>
  <c r="I28" i="5"/>
  <c r="J60" i="5"/>
  <c r="I63" i="5"/>
  <c r="I19" i="5"/>
  <c r="I50" i="5"/>
  <c r="J68" i="5"/>
  <c r="I116" i="5"/>
  <c r="I53" i="5"/>
  <c r="K62" i="5"/>
  <c r="K40" i="5"/>
  <c r="J120" i="5"/>
  <c r="D122" i="14"/>
  <c r="J34" i="5"/>
  <c r="J63" i="5"/>
  <c r="C21" i="14"/>
  <c r="G111" i="14"/>
  <c r="G113" i="14" s="1"/>
  <c r="C113" i="14" l="1"/>
  <c r="C131" i="14" s="1"/>
  <c r="C135" i="14" s="1"/>
  <c r="F32" i="14"/>
  <c r="D113" i="14"/>
  <c r="D131" i="14" s="1"/>
  <c r="D135" i="14" s="1"/>
  <c r="C77" i="14"/>
  <c r="L113" i="14"/>
  <c r="L131" i="14" s="1"/>
  <c r="L135" i="14" s="1"/>
  <c r="L127" i="14" s="1"/>
  <c r="F167" i="14" s="1"/>
  <c r="C32" i="14"/>
  <c r="D151" i="14" s="1"/>
  <c r="I35" i="5"/>
  <c r="J35" i="5"/>
  <c r="I68" i="5"/>
  <c r="G21" i="5"/>
  <c r="I21" i="5" s="1"/>
  <c r="K39" i="5"/>
  <c r="I22" i="5"/>
  <c r="J23" i="5"/>
  <c r="J26" i="5"/>
  <c r="J27" i="5"/>
  <c r="J38" i="5"/>
  <c r="J39" i="5"/>
  <c r="K41" i="5"/>
  <c r="G56" i="5"/>
  <c r="K50" i="5"/>
  <c r="J55" i="5"/>
  <c r="K67" i="5"/>
  <c r="D158" i="14"/>
  <c r="D159" i="14" s="1"/>
  <c r="J66" i="5"/>
  <c r="I61" i="5"/>
  <c r="J44" i="5"/>
  <c r="J52" i="5"/>
  <c r="K55" i="5"/>
  <c r="D103" i="5"/>
  <c r="G121" i="5"/>
  <c r="G126" i="5" s="1"/>
  <c r="I126" i="5" s="1"/>
  <c r="J126" i="5" s="1"/>
  <c r="G32" i="14"/>
  <c r="D16" i="5"/>
  <c r="K42" i="5"/>
  <c r="J36" i="5"/>
  <c r="D149" i="5"/>
  <c r="D150" i="5" s="1"/>
  <c r="J25" i="5"/>
  <c r="K34" i="5"/>
  <c r="I36" i="5"/>
  <c r="G46" i="5"/>
  <c r="G73" i="5" s="1"/>
  <c r="E73" i="5"/>
  <c r="E79" i="5" s="1"/>
  <c r="D56" i="5"/>
  <c r="J54" i="5"/>
  <c r="I60" i="5"/>
  <c r="I70" i="5" s="1"/>
  <c r="J61" i="5"/>
  <c r="J64" i="5"/>
  <c r="D133" i="5"/>
  <c r="L133" i="5" s="1"/>
  <c r="I127" i="14"/>
  <c r="J127" i="14" s="1"/>
  <c r="L32" i="14"/>
  <c r="F151" i="14" s="1"/>
  <c r="L77" i="14"/>
  <c r="D142" i="14"/>
  <c r="D143" i="14" s="1"/>
  <c r="L131" i="5"/>
  <c r="L135" i="5" s="1"/>
  <c r="F174" i="5"/>
  <c r="F176" i="5" s="1"/>
  <c r="F31" i="5"/>
  <c r="K46" i="5"/>
  <c r="I111" i="14"/>
  <c r="I113" i="14" s="1"/>
  <c r="C127" i="14"/>
  <c r="D167" i="14" s="1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D127" i="14"/>
  <c r="E167" i="14" s="1"/>
  <c r="K64" i="5"/>
  <c r="I44" i="5"/>
  <c r="K44" i="5"/>
  <c r="I118" i="5"/>
  <c r="I121" i="5" s="1"/>
  <c r="J51" i="5"/>
  <c r="D158" i="5"/>
  <c r="D160" i="5" s="1"/>
  <c r="J21" i="5"/>
  <c r="D32" i="14"/>
  <c r="G70" i="5"/>
  <c r="J59" i="5"/>
  <c r="J70" i="5" s="1"/>
  <c r="I49" i="5"/>
  <c r="I56" i="5" s="1"/>
  <c r="J20" i="5"/>
  <c r="J29" i="5" s="1"/>
  <c r="J31" i="5" s="1"/>
  <c r="I37" i="5"/>
  <c r="K49" i="5"/>
  <c r="I54" i="5"/>
  <c r="D70" i="5"/>
  <c r="D73" i="5" s="1"/>
  <c r="D79" i="5" s="1"/>
  <c r="E159" i="5" s="1"/>
  <c r="J115" i="5"/>
  <c r="J121" i="5" s="1"/>
  <c r="D166" i="5"/>
  <c r="D167" i="5" s="1"/>
  <c r="K51" i="5"/>
  <c r="I122" i="14"/>
  <c r="K37" i="5"/>
  <c r="J49" i="5"/>
  <c r="E166" i="14" l="1"/>
  <c r="E168" i="14" s="1"/>
  <c r="D166" i="14"/>
  <c r="D168" i="14" s="1"/>
  <c r="C88" i="14"/>
  <c r="C94" i="14" s="1"/>
  <c r="C81" i="14"/>
  <c r="C83" i="14" s="1"/>
  <c r="D152" i="14" s="1"/>
  <c r="D153" i="14" s="1"/>
  <c r="F166" i="14"/>
  <c r="F168" i="14" s="1"/>
  <c r="D170" i="5"/>
  <c r="D171" i="5" s="1"/>
  <c r="D112" i="5"/>
  <c r="G29" i="5"/>
  <c r="G31" i="5" s="1"/>
  <c r="I46" i="5"/>
  <c r="I73" i="5" s="1"/>
  <c r="I79" i="5" s="1"/>
  <c r="K70" i="5"/>
  <c r="J46" i="5"/>
  <c r="L88" i="14"/>
  <c r="L94" i="14" s="1"/>
  <c r="G79" i="5"/>
  <c r="K73" i="5"/>
  <c r="E152" i="14"/>
  <c r="J56" i="5"/>
  <c r="J73" i="5" s="1"/>
  <c r="J79" i="5" s="1"/>
  <c r="F158" i="5"/>
  <c r="L84" i="5"/>
  <c r="L90" i="5" s="1"/>
  <c r="L77" i="5" s="1"/>
  <c r="L79" i="5" s="1"/>
  <c r="F159" i="5" s="1"/>
  <c r="D88" i="14"/>
  <c r="D94" i="14" s="1"/>
  <c r="E151" i="14"/>
  <c r="E158" i="5"/>
  <c r="E160" i="5" s="1"/>
  <c r="D84" i="5"/>
  <c r="D90" i="5" s="1"/>
  <c r="L83" i="14" l="1"/>
  <c r="F152" i="14" s="1"/>
  <c r="F153" i="14" s="1"/>
  <c r="J98" i="14"/>
  <c r="J97" i="14" s="1"/>
  <c r="E153" i="14"/>
  <c r="E174" i="5"/>
  <c r="E176" i="5" s="1"/>
  <c r="D131" i="5"/>
  <c r="D135" i="5" s="1"/>
  <c r="F160" i="5"/>
</calcChain>
</file>

<file path=xl/comments1.xml><?xml version="1.0" encoding="utf-8"?>
<comments xmlns="http://schemas.openxmlformats.org/spreadsheetml/2006/main">
  <authors>
    <author>Jacquelyn Fowler</author>
  </authors>
  <commentList>
    <comment ref="E51" authorId="0" shapeId="0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<sst xmlns="http://schemas.openxmlformats.org/spreadsheetml/2006/main" count="540" uniqueCount="336">
  <si>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</si>
  <si>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</si>
  <si>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</si>
  <si>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</si>
  <si>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</si>
  <si>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</si>
  <si>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</si>
  <si>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</si>
  <si>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</si>
  <si>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</si>
  <si>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</si>
  <si>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</si>
  <si>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</si>
  <si>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</si>
  <si>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</si>
  <si>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</si>
  <si>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</si>
  <si>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</si>
  <si>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</si>
  <si>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</si>
  <si>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</si>
  <si>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</si>
  <si>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</si>
  <si>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</si>
  <si>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</si>
  <si>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</si>
  <si>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</si>
  <si>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</si>
  <si>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</si>
  <si>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</si>
  <si>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</si>
  <si>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</si>
  <si>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</si>
  <si>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</si>
  <si>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</si>
  <si>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</si>
  <si>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</si>
  <si>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</si>
  <si>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</si>
  <si>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</si>
  <si>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</si>
  <si>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</si>
  <si>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</si>
  <si>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</si>
  <si>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</si>
  <si>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</si>
  <si>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</si>
  <si>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</si>
  <si>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</si>
  <si>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</si>
  <si>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</si>
  <si>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</si>
  <si>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</si>
  <si>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</si>
  <si>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</si>
  <si>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</si>
  <si>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</si>
  <si>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</si>
  <si>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</si>
  <si>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</si>
  <si>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</si>
  <si>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</si>
  <si>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</si>
  <si>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</si>
  <si>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</si>
  <si>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</si>
  <si>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</si>
  <si>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</si>
  <si>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</si>
  <si>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</si>
  <si>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</si>
  <si>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</si>
  <si>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</si>
  <si>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</si>
  <si>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</si>
  <si>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</si>
  <si>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</si>
  <si>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</si>
  <si>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</si>
  <si>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</si>
  <si>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</si>
  <si>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</si>
  <si>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</si>
  <si>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</si>
  <si>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</si>
  <si>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</si>
  <si>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</si>
  <si>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</si>
  <si>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</si>
  <si>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</si>
  <si>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</si>
  <si>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</si>
  <si>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</si>
  <si>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</si>
  <si>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</si>
  <si>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</si>
  <si>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</si>
  <si>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</si>
  <si>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</si>
  <si>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</si>
  <si>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</si>
  <si>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</si>
  <si>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</si>
  <si>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</si>
  <si>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</si>
  <si>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</si>
  <si>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</si>
  <si>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</si>
  <si>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</si>
  <si>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</si>
  <si>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</si>
  <si>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</si>
  <si>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</si>
  <si>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</si>
  <si>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</si>
  <si>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</si>
  <si>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</si>
  <si>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</si>
  <si>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</si>
  <si>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</si>
  <si>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</si>
  <si>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</si>
  <si>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</si>
  <si>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</si>
  <si>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</si>
  <si>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</si>
  <si>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</si>
  <si>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</si>
  <si>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</si>
  <si>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</si>
  <si>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</si>
  <si>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</si>
  <si>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</si>
  <si>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</si>
  <si>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</si>
  <si>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</si>
  <si>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</si>
  <si>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</si>
  <si>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</si>
  <si>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</si>
  <si>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</si>
  <si>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</si>
  <si>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</si>
  <si>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</si>
  <si>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</si>
  <si>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</si>
  <si>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</si>
  <si>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</si>
  <si>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</si>
  <si>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</si>
  <si>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</si>
  <si>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</si>
  <si>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</si>
  <si>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</si>
  <si>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</si>
  <si>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</si>
  <si>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</si>
  <si>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</si>
  <si>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</si>
  <si>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</si>
  <si>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</si>
  <si>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</si>
  <si>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</si>
  <si>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</si>
  <si>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</si>
  <si>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</si>
  <si>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</si>
  <si>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</si>
  <si>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</si>
  <si>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</si>
  <si>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</si>
  <si>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</si>
  <si>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</si>
  <si>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</si>
  <si>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</si>
  <si>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</si>
  <si>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</si>
  <si>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</si>
  <si>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</si>
  <si>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</si>
  <si>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</si>
  <si>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</si>
  <si>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</si>
  <si>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</si>
  <si>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</si>
  <si>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</si>
  <si>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</si>
  <si>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</si>
  <si>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</si>
  <si>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</si>
  <si>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</si>
  <si>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</si>
  <si>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</si>
  <si>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</si>
  <si>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</si>
  <si>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</si>
  <si>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</si>
  <si>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</si>
  <si>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</si>
  <si>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</si>
  <si>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</si>
  <si>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</si>
  <si>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</si>
  <si>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</si>
  <si>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</si>
  <si>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</si>
  <si>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</si>
  <si>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</si>
  <si>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</si>
  <si>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</si>
  <si>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</si>
  <si>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</si>
  <si>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</si>
  <si>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</si>
  <si>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</si>
  <si>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</si>
  <si>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</si>
  <si>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High Needs Top up Funding</t>
  </si>
  <si>
    <t>Pupil Premium Funding</t>
  </si>
  <si>
    <t>Primary PE Grant</t>
  </si>
  <si>
    <t>Universal Infant Free School Meal Grants</t>
  </si>
  <si>
    <t>I10</t>
  </si>
  <si>
    <t>I12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</si>
  <si>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</si>
  <si>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</si>
  <si>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</si>
  <si>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</si>
  <si>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</si>
  <si>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</si>
  <si>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</si>
  <si>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</si>
  <si>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</si>
  <si>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</si>
  <si>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</si>
  <si>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</si>
  <si>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</si>
  <si>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</si>
  <si>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</si>
  <si>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>Premises Staff</t>
  </si>
  <si>
    <t>Admin Staff</t>
  </si>
  <si>
    <t>Costs of Other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</si>
  <si>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</si>
  <si>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</si>
  <si>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</si>
  <si>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</si>
  <si>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</si>
  <si>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</si>
  <si>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</si>
  <si>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</si>
  <si>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</si>
  <si>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</si>
  <si>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</si>
  <si>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</si>
  <si>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</si>
  <si>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</si>
  <si>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</si>
  <si>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</si>
  <si>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</si>
  <si>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</si>
  <si>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</si>
  <si>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</si>
  <si>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</si>
  <si>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</si>
  <si>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</si>
  <si>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</si>
  <si>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</si>
  <si>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Learning Resources</t>
  </si>
  <si>
    <t>Other Insurance Premiums</t>
  </si>
  <si>
    <t>Special Facilities</t>
  </si>
  <si>
    <t>Catering Supplies incls School Meals Grants, FSM &amp; UIFSM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</si>
  <si>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</si>
  <si>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</si>
  <si>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</si>
  <si>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</si>
  <si>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</si>
  <si>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</si>
  <si>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</si>
  <si>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</si>
  <si>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</si>
  <si>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</si>
  <si>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</si>
  <si>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</si>
  <si>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 DFC IT Projects</t>
  </si>
  <si>
    <t xml:space="preserve">CE04 </t>
  </si>
  <si>
    <t xml:space="preserve"> Capital Projects non DFC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</si>
  <si>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</si>
  <si>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</si>
  <si>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</si>
  <si>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</si>
  <si>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</si>
  <si>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</si>
  <si>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2021/22</t>
  </si>
  <si>
    <t>I18D</t>
  </si>
  <si>
    <t>I18C</t>
  </si>
  <si>
    <t>Coronavirus (COVID-19) Catch-Up Premium</t>
  </si>
  <si>
    <t xml:space="preserve">E01 </t>
  </si>
  <si>
    <t>SEN Teaching Staff</t>
  </si>
  <si>
    <t>SEN Support Staff</t>
  </si>
  <si>
    <t>Expenditure for Educational Trips</t>
  </si>
  <si>
    <t>ICT Learning Resources, including Broadband Charges</t>
  </si>
  <si>
    <t>Agency Supply Staff, inclues Nat Tutoring Prog Covid Catch-Up</t>
  </si>
  <si>
    <t>Grounds Maintenance</t>
  </si>
  <si>
    <t>CFR Format</t>
  </si>
  <si>
    <t>Note 1</t>
  </si>
  <si>
    <t>Note 7</t>
  </si>
  <si>
    <t>Note 2</t>
  </si>
  <si>
    <t>Nutfield Church (C of E) Primary School</t>
  </si>
  <si>
    <t>CFR Format FMR for the period up to &amp; including</t>
  </si>
  <si>
    <t>Contain Outbreak Management Funding</t>
  </si>
  <si>
    <t>Food Vouchers for FSM benefits entitled children</t>
  </si>
  <si>
    <t>Note 9</t>
  </si>
  <si>
    <t>Note 10</t>
  </si>
  <si>
    <t>Note 11</t>
  </si>
  <si>
    <t>Curriculum Support Staff (including Covid Catch-Up)</t>
  </si>
  <si>
    <t xml:space="preserve">I18C </t>
  </si>
  <si>
    <t>Recovery Premium Funding</t>
  </si>
  <si>
    <t>School-Led Tutoring Grant</t>
  </si>
  <si>
    <t>LAC Pupil Premium Plus</t>
  </si>
  <si>
    <t>Note 3</t>
  </si>
  <si>
    <t>Note 8</t>
  </si>
  <si>
    <t>Note 12</t>
  </si>
  <si>
    <t>Note 13</t>
  </si>
  <si>
    <t>Note 14</t>
  </si>
  <si>
    <t>Note 15</t>
  </si>
  <si>
    <t>Note 16</t>
  </si>
  <si>
    <t>Month 7 October 2021</t>
  </si>
  <si>
    <t>Note 4 (&amp;19)</t>
  </si>
  <si>
    <t>Note 5 (&amp; 19)</t>
  </si>
  <si>
    <t>Note 6 (&amp;19)</t>
  </si>
  <si>
    <t>Note 17 (Note 3)</t>
  </si>
  <si>
    <t>Note 18</t>
  </si>
  <si>
    <t>Note 20</t>
  </si>
  <si>
    <t>Note 19</t>
  </si>
  <si>
    <t>Committed (Sports Premium)</t>
  </si>
  <si>
    <t>Uncommitted</t>
  </si>
  <si>
    <t xml:space="preserve"> DFC  - Farm &amp; Quiet Area (90%)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</si>
</sst>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6" fillId="0" borderId="0" xfId="0" applyFont="1" applyBorder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165" fontId="6" fillId="0" borderId="0" xfId="0" applyNumberFormat="1" applyFont="1" applyBorder="1"/>
    <xf numFmtId="3" fontId="6" fillId="0" borderId="0" xfId="0" applyNumberFormat="1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165" fontId="3" fillId="0" borderId="1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5" fontId="0" fillId="0" borderId="0" xfId="0" applyNumberFormat="1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 applyFill="1" applyBorder="1"/>
    <xf numFmtId="0" fontId="20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Border="1"/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quotePrefix="1" applyFont="1" applyBorder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5" fontId="0" fillId="0" borderId="0" xfId="1" applyNumberFormat="1" applyFont="1" applyBorder="1" applyAlignment="1">
      <alignment horizontal="center" wrapText="1"/>
    </xf>
    <xf numFmtId="165" fontId="0" fillId="0" borderId="0" xfId="1" applyNumberFormat="1" applyFont="1" applyFill="1" applyBorder="1" applyAlignment="1">
      <alignment horizontal="center" wrapText="1"/>
    </xf>
    <xf numFmtId="165" fontId="0" fillId="0" borderId="0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9" fontId="0" fillId="0" borderId="0" xfId="2" applyFont="1" applyFill="1" applyBorder="1" applyAlignment="1">
      <alignment horizontal="center" wrapText="1"/>
    </xf>
    <xf numFmtId="165" fontId="6" fillId="0" borderId="0" xfId="1" applyNumberFormat="1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165" fontId="1" fillId="0" borderId="0" xfId="1" applyNumberFormat="1" applyFont="1" applyFill="1" applyBorder="1" applyAlignment="1">
      <alignment horizontal="center" wrapText="1"/>
    </xf>
    <xf numFmtId="9" fontId="0" fillId="0" borderId="1" xfId="2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165" fontId="3" fillId="0" borderId="0" xfId="1" applyNumberFormat="1" applyFont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165" fontId="3" fillId="0" borderId="7" xfId="1" applyNumberFormat="1" applyFont="1" applyBorder="1" applyAlignment="1">
      <alignment horizontal="center" wrapText="1"/>
    </xf>
    <xf numFmtId="165" fontId="3" fillId="0" borderId="7" xfId="1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5" fontId="0" fillId="2" borderId="0" xfId="0" applyNumberForma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6" fontId="0" fillId="0" borderId="0" xfId="0" applyNumberFormat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3" fontId="0" fillId="0" borderId="0" xfId="0" applyNumberFormat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wrapText="1"/>
    </xf>
    <xf numFmtId="9" fontId="3" fillId="0" borderId="0" xfId="2" applyFont="1" applyFill="1" applyBorder="1" applyAlignment="1">
      <alignment horizontal="center" wrapText="1"/>
    </xf>
    <xf numFmtId="165" fontId="6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165" fontId="3" fillId="5" borderId="1" xfId="1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165" fontId="3" fillId="6" borderId="1" xfId="1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3" fontId="0" fillId="0" borderId="0" xfId="1" applyNumberFormat="1" applyFont="1" applyBorder="1" applyAlignment="1">
      <alignment horizontal="center" wrapText="1"/>
    </xf>
    <xf numFmtId="3" fontId="0" fillId="0" borderId="0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165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3" fillId="4" borderId="1" xfId="0" applyFont="1" applyFill="1" applyBorder="1" applyAlignment="1">
      <alignment horizontal="left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165" fontId="19" fillId="0" borderId="0" xfId="0" applyNumberFormat="1" applyFont="1" applyBorder="1" applyAlignment="1">
      <alignment wrapText="1"/>
    </xf>
    <xf numFmtId="9" fontId="17" fillId="0" borderId="0" xfId="2" applyFont="1" applyFill="1" applyBorder="1" applyAlignment="1">
      <alignment horizontal="center" wrapText="1"/>
    </xf>
    <xf numFmtId="165" fontId="18" fillId="0" borderId="0" xfId="1" applyNumberFormat="1" applyFont="1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7" fillId="0" borderId="2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4" xfId="0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164" fontId="0" fillId="0" borderId="8" xfId="1" applyNumberFormat="1" applyFont="1" applyBorder="1" applyAlignment="1">
      <alignment horizontal="center" wrapText="1"/>
    </xf>
    <xf numFmtId="165" fontId="0" fillId="0" borderId="8" xfId="0" applyNumberFormat="1" applyFill="1" applyBorder="1" applyAlignment="1">
      <alignment horizontal="center" wrapText="1"/>
    </xf>
    <xf numFmtId="165" fontId="0" fillId="3" borderId="7" xfId="1" applyNumberFormat="1" applyFont="1" applyFill="1" applyBorder="1" applyAlignment="1">
      <alignment horizontal="center" wrapText="1"/>
    </xf>
    <xf numFmtId="165" fontId="0" fillId="3" borderId="7" xfId="0" applyNumberFormat="1" applyFill="1" applyBorder="1" applyAlignment="1">
      <alignment horizontal="center" wrapText="1"/>
    </xf>
    <xf numFmtId="3" fontId="20" fillId="0" borderId="0" xfId="1" applyNumberFormat="1" applyFont="1" applyFill="1" applyBorder="1" applyAlignment="1">
      <alignment horizontal="center" wrapText="1"/>
    </xf>
    <xf numFmtId="165" fontId="20" fillId="0" borderId="0" xfId="1" applyNumberFormat="1" applyFont="1" applyFill="1" applyBorder="1" applyAlignment="1">
      <alignment horizontal="center" wrapText="1"/>
    </xf>
    <xf numFmtId="0" fontId="3" fillId="5" borderId="1" xfId="0" applyFont="1" applyFill="1" applyBorder="1"/>
    <xf numFmtId="0" fontId="3" fillId="6" borderId="1" xfId="0" applyFont="1" applyFill="1" applyBorder="1"/>
    <xf numFmtId="0" fontId="21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wrapText="1"/>
    </xf>
    <xf numFmtId="165" fontId="21" fillId="7" borderId="1" xfId="1" applyNumberFormat="1" applyFont="1" applyFill="1" applyBorder="1" applyAlignment="1">
      <alignment horizontal="right" wrapText="1"/>
    </xf>
    <xf numFmtId="165" fontId="21" fillId="5" borderId="1" xfId="1" applyNumberFormat="1" applyFont="1" applyFill="1" applyBorder="1" applyAlignment="1">
      <alignment horizontal="right" wrapText="1"/>
    </xf>
    <xf numFmtId="165" fontId="21" fillId="8" borderId="1" xfId="1" applyNumberFormat="1" applyFont="1" applyFill="1" applyBorder="1" applyAlignment="1">
      <alignment horizontal="right" wrapText="1"/>
    </xf>
    <xf numFmtId="0" fontId="1" fillId="0" borderId="0" xfId="0" quotePrefix="1" applyFont="1" applyBorder="1" applyAlignment="1">
      <alignment horizontal="left" wrapText="1"/>
    </xf>
    <xf numFmtId="3" fontId="20" fillId="0" borderId="0" xfId="0" applyNumberFormat="1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right" vertical="center" wrapText="1"/>
    </xf>
    <xf numFmtId="9" fontId="21" fillId="0" borderId="0" xfId="0" applyNumberFormat="1" applyFont="1" applyFill="1" applyBorder="1" applyAlignment="1">
      <alignment horizontal="center" wrapText="1"/>
    </xf>
    <xf numFmtId="0" fontId="24" fillId="0" borderId="0" xfId="0" applyFont="1" applyBorder="1" applyAlignment="1">
      <alignment wrapText="1"/>
    </xf>
    <xf numFmtId="165" fontId="3" fillId="0" borderId="1" xfId="0" applyNumberFormat="1" applyFont="1" applyFill="1" applyBorder="1" applyAlignment="1">
      <alignment horizontal="center" wrapText="1"/>
    </xf>
    <xf numFmtId="165" fontId="1" fillId="0" borderId="0" xfId="0" applyNumberFormat="1" applyFont="1" applyBorder="1" applyAlignment="1">
      <alignment horizontal="center" wrapText="1"/>
    </xf>
    <xf numFmtId="0" fontId="3" fillId="4" borderId="1" xfId="0" applyFont="1" applyFill="1" applyBorder="1"/>
    <xf numFmtId="0" fontId="3" fillId="0" borderId="17" xfId="0" applyFont="1" applyBorder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7"/>
  <sheetViews>
    <sheetView tabSelected="1" zoomScale="90" zoomScaleNormal="90" workbookViewId="0">
      <pane xSplit="2" ySplit="4" topLeftCell="C98" activePane="bottomRight" state="frozen"/>
      <selection pane="topRight" activeCell="C1" sqref="C1"/>
      <selection pane="bottomLeft" activeCell="A5" sqref="A5"/>
      <selection pane="bottomRight" activeCell="D98" sqref="D98"/>
    </sheetView>
  </sheetViews>
  <sheetFormatPr defaultColWidth="9.140625" defaultRowHeight="12.75" x14ac:dyDescent="0.2"/>
  <cols>
    <col min="1" max="1" width="6.42578125" style="1" customWidth="1"/>
    <col min="2" max="2" width="57.140625" style="59" bestFit="1" customWidth="1"/>
    <col min="3" max="3" width="14.7109375" style="76" bestFit="1" customWidth="1"/>
    <col min="4" max="4" width="11.5703125" style="76" customWidth="1"/>
    <col min="5" max="5" width="13.5703125" style="76" customWidth="1"/>
    <col min="6" max="7" width="13.140625" style="76" customWidth="1"/>
    <col min="8" max="8" width="17.140625" style="76" customWidth="1"/>
    <col min="9" max="9" width="9.5703125" style="76" customWidth="1"/>
    <col min="10" max="10" width="11.85546875" style="76" customWidth="1"/>
    <col min="11" max="11" width="9.42578125" style="95" customWidth="1"/>
    <col min="12" max="12" width="12.140625" style="95" customWidth="1"/>
    <col min="13" max="13" width="14.42578125" style="59" customWidth="1"/>
    <col min="14" max="24" width="9.140625" style="59"/>
    <col min="25" max="16384" width="9.140625" style="1"/>
  </cols>
  <sheetData>
    <row r="1" spans="1:24" ht="21" thickBot="1" x14ac:dyDescent="0.35">
      <c r="A1" s="198" t="s">
        <v>306</v>
      </c>
      <c r="B1" s="199"/>
      <c r="D1" s="190"/>
    </row>
    <row r="2" spans="1:24" ht="26.25" thickBot="1" x14ac:dyDescent="0.25">
      <c r="A2" s="20"/>
      <c r="B2" s="191" t="s">
        <v>307</v>
      </c>
      <c r="C2" s="96"/>
      <c r="D2" s="96"/>
      <c r="E2" s="96"/>
      <c r="F2" s="183" t="s">
        <v>302</v>
      </c>
      <c r="G2" s="200" t="s">
        <v>325</v>
      </c>
      <c r="H2" s="201"/>
      <c r="J2" s="77" t="s">
        <v>291</v>
      </c>
      <c r="K2" s="192" t="s">
        <v>302</v>
      </c>
      <c r="L2" s="154"/>
    </row>
    <row r="3" spans="1:24" ht="15" x14ac:dyDescent="0.25">
      <c r="A3" s="4"/>
      <c r="B3" s="78" t="s">
        <v>167</v>
      </c>
    </row>
    <row r="4" spans="1:24" s="3" customFormat="1" ht="25.5" x14ac:dyDescent="0.2">
      <c r="C4" s="3" t="s">
        <v>10</v>
      </c>
      <c r="D4" s="3" t="s">
        <v>0</v>
      </c>
      <c r="E4" s="3" t="s">
        <v>1</v>
      </c>
      <c r="F4" s="3" t="s">
        <v>30</v>
      </c>
      <c r="G4" s="3" t="s">
        <v>28</v>
      </c>
      <c r="H4" s="3" t="s">
        <v>29</v>
      </c>
      <c r="I4" s="3" t="s">
        <v>2</v>
      </c>
      <c r="J4" s="3" t="s">
        <v>12</v>
      </c>
      <c r="K4" s="61" t="s">
        <v>3</v>
      </c>
      <c r="L4" s="61" t="s">
        <v>11</v>
      </c>
      <c r="M4" s="3" t="s">
        <v>13</v>
      </c>
    </row>
    <row r="5" spans="1:24" s="3" customFormat="1" ht="18" x14ac:dyDescent="0.2">
      <c r="B5" s="11" t="s">
        <v>15</v>
      </c>
      <c r="K5" s="61"/>
      <c r="L5" s="61"/>
    </row>
    <row r="6" spans="1:24" x14ac:dyDescent="0.2">
      <c r="A6" s="2"/>
      <c r="B6" s="60" t="s">
        <v>56</v>
      </c>
      <c r="D6" s="124"/>
    </row>
    <row r="7" spans="1:24" x14ac:dyDescent="0.2">
      <c r="B7" s="98" t="s">
        <v>23</v>
      </c>
      <c r="C7" s="99">
        <v>38670</v>
      </c>
      <c r="D7" s="143">
        <v>38670</v>
      </c>
      <c r="L7" s="100">
        <v>38670</v>
      </c>
      <c r="M7" s="78"/>
    </row>
    <row r="8" spans="1:24" x14ac:dyDescent="0.2">
      <c r="B8" s="98" t="s">
        <v>71</v>
      </c>
      <c r="C8" s="99">
        <v>98740</v>
      </c>
      <c r="D8" s="143">
        <v>98741</v>
      </c>
      <c r="L8" s="100">
        <v>98741</v>
      </c>
      <c r="M8" s="78"/>
      <c r="N8" s="101"/>
    </row>
    <row r="9" spans="1:24" x14ac:dyDescent="0.2">
      <c r="A9" s="86" t="s">
        <v>213</v>
      </c>
      <c r="B9" s="78" t="s">
        <v>214</v>
      </c>
      <c r="C9" s="99">
        <v>871527</v>
      </c>
      <c r="D9" s="124">
        <v>871527</v>
      </c>
      <c r="L9" s="100">
        <v>871527</v>
      </c>
      <c r="M9" s="91"/>
      <c r="N9" s="101"/>
    </row>
    <row r="10" spans="1:24" x14ac:dyDescent="0.2">
      <c r="A10" s="86" t="s">
        <v>213</v>
      </c>
      <c r="B10" s="78" t="s">
        <v>308</v>
      </c>
      <c r="C10" s="99"/>
      <c r="D10" s="189">
        <v>959</v>
      </c>
      <c r="L10" s="180">
        <v>959</v>
      </c>
      <c r="M10" s="184" t="s">
        <v>303</v>
      </c>
      <c r="N10" s="101"/>
    </row>
    <row r="11" spans="1:24" s="149" customFormat="1" x14ac:dyDescent="0.2">
      <c r="A11" s="81" t="s">
        <v>215</v>
      </c>
      <c r="B11" s="78" t="s">
        <v>217</v>
      </c>
      <c r="C11" s="111">
        <v>6122</v>
      </c>
      <c r="D11" s="189">
        <v>6124</v>
      </c>
      <c r="E11" s="151"/>
      <c r="F11" s="151"/>
      <c r="G11" s="151"/>
      <c r="H11" s="151"/>
      <c r="I11" s="151"/>
      <c r="J11" s="151"/>
      <c r="K11" s="152"/>
      <c r="L11" s="180">
        <v>6124</v>
      </c>
      <c r="M11" s="184" t="s">
        <v>305</v>
      </c>
      <c r="N11" s="153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 s="149" customFormat="1" x14ac:dyDescent="0.2">
      <c r="A12" s="81" t="s">
        <v>216</v>
      </c>
      <c r="B12" s="90" t="s">
        <v>218</v>
      </c>
      <c r="C12" s="100">
        <v>36625</v>
      </c>
      <c r="D12" s="144">
        <v>36625</v>
      </c>
      <c r="E12" s="151"/>
      <c r="F12" s="151"/>
      <c r="G12" s="151"/>
      <c r="H12" s="151"/>
      <c r="I12" s="151"/>
      <c r="J12" s="151"/>
      <c r="K12" s="152"/>
      <c r="L12" s="100">
        <v>36625</v>
      </c>
      <c r="M12" s="184"/>
      <c r="N12" s="153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s="149" customFormat="1" x14ac:dyDescent="0.2">
      <c r="A13" s="81" t="s">
        <v>216</v>
      </c>
      <c r="B13" s="90" t="s">
        <v>317</v>
      </c>
      <c r="C13" s="100"/>
      <c r="D13" s="179">
        <v>1200</v>
      </c>
      <c r="E13" s="151"/>
      <c r="F13" s="151"/>
      <c r="G13" s="151"/>
      <c r="H13" s="151"/>
      <c r="I13" s="151"/>
      <c r="J13" s="151"/>
      <c r="K13" s="152"/>
      <c r="L13" s="180">
        <v>1200</v>
      </c>
      <c r="M13" s="184" t="s">
        <v>318</v>
      </c>
      <c r="N13" s="153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 x14ac:dyDescent="0.2">
      <c r="A14" s="81" t="s">
        <v>293</v>
      </c>
      <c r="B14" s="90" t="s">
        <v>294</v>
      </c>
      <c r="C14" s="100">
        <v>6800</v>
      </c>
      <c r="D14" s="144">
        <v>6800</v>
      </c>
      <c r="L14" s="100">
        <v>6800</v>
      </c>
      <c r="M14" s="60" t="s">
        <v>326</v>
      </c>
      <c r="N14" s="101"/>
    </row>
    <row r="15" spans="1:24" x14ac:dyDescent="0.2">
      <c r="A15" s="81" t="s">
        <v>314</v>
      </c>
      <c r="B15" s="90" t="s">
        <v>315</v>
      </c>
      <c r="C15" s="1"/>
      <c r="D15" s="179">
        <v>906</v>
      </c>
      <c r="L15" s="180">
        <v>1812</v>
      </c>
      <c r="M15" s="60" t="s">
        <v>327</v>
      </c>
      <c r="N15" s="101"/>
    </row>
    <row r="16" spans="1:24" x14ac:dyDescent="0.2">
      <c r="A16" s="81" t="s">
        <v>293</v>
      </c>
      <c r="B16" s="90" t="s">
        <v>316</v>
      </c>
      <c r="C16" s="1"/>
      <c r="D16" s="179">
        <v>827</v>
      </c>
      <c r="L16" s="180">
        <v>1654</v>
      </c>
      <c r="M16" s="60" t="s">
        <v>328</v>
      </c>
      <c r="N16" s="101"/>
    </row>
    <row r="17" spans="1:14" x14ac:dyDescent="0.2">
      <c r="A17" s="81" t="s">
        <v>292</v>
      </c>
      <c r="B17" s="90" t="s">
        <v>219</v>
      </c>
      <c r="C17" s="100">
        <v>7404</v>
      </c>
      <c r="D17" s="179">
        <v>17764</v>
      </c>
      <c r="L17" s="180">
        <v>17764</v>
      </c>
      <c r="M17" s="60" t="s">
        <v>304</v>
      </c>
      <c r="N17" s="101"/>
    </row>
    <row r="18" spans="1:14" x14ac:dyDescent="0.2">
      <c r="A18" s="81" t="s">
        <v>292</v>
      </c>
      <c r="B18" s="90" t="s">
        <v>220</v>
      </c>
      <c r="C18" s="100">
        <v>31807</v>
      </c>
      <c r="D18" s="179">
        <v>31808</v>
      </c>
      <c r="L18" s="180">
        <v>31808</v>
      </c>
      <c r="M18" s="60" t="s">
        <v>319</v>
      </c>
      <c r="N18" s="101"/>
    </row>
    <row r="19" spans="1:14" x14ac:dyDescent="0.2">
      <c r="A19" s="81" t="s">
        <v>292</v>
      </c>
      <c r="B19" s="90" t="s">
        <v>309</v>
      </c>
      <c r="C19" s="100"/>
      <c r="D19" s="179">
        <v>2355</v>
      </c>
      <c r="L19" s="180">
        <v>2355</v>
      </c>
      <c r="M19" s="60" t="s">
        <v>319</v>
      </c>
      <c r="N19" s="101"/>
    </row>
    <row r="20" spans="1:14" x14ac:dyDescent="0.2">
      <c r="B20" s="1"/>
      <c r="C20" s="1"/>
      <c r="D20" s="1"/>
      <c r="L20" s="100"/>
      <c r="M20" s="78"/>
      <c r="N20" s="101"/>
    </row>
    <row r="21" spans="1:14" x14ac:dyDescent="0.2">
      <c r="B21" s="103" t="s">
        <v>19</v>
      </c>
      <c r="C21" s="104">
        <f>SUM(C7:C18)</f>
        <v>1097695</v>
      </c>
      <c r="D21" s="104">
        <f>SUM(D7:D19)</f>
        <v>1114306</v>
      </c>
      <c r="E21" s="104"/>
      <c r="F21" s="104">
        <f t="shared" ref="F21:L21" si="0">SUM(F7:F20)</f>
        <v>0</v>
      </c>
      <c r="G21" s="104">
        <f t="shared" si="0"/>
        <v>0</v>
      </c>
      <c r="H21" s="104">
        <f t="shared" si="0"/>
        <v>0</v>
      </c>
      <c r="I21" s="104">
        <f t="shared" si="0"/>
        <v>0</v>
      </c>
      <c r="J21" s="104">
        <f t="shared" si="0"/>
        <v>0</v>
      </c>
      <c r="K21" s="105">
        <f t="shared" si="0"/>
        <v>0</v>
      </c>
      <c r="L21" s="105">
        <f t="shared" si="0"/>
        <v>1116039</v>
      </c>
      <c r="N21" s="101"/>
    </row>
    <row r="22" spans="1:14" x14ac:dyDescent="0.2">
      <c r="N22" s="101"/>
    </row>
    <row r="23" spans="1:14" x14ac:dyDescent="0.2">
      <c r="A23" s="2"/>
      <c r="B23" s="60" t="s">
        <v>57</v>
      </c>
      <c r="C23" s="77"/>
      <c r="D23" s="77"/>
      <c r="L23" s="106"/>
      <c r="N23" s="101"/>
    </row>
    <row r="24" spans="1:14" x14ac:dyDescent="0.2">
      <c r="A24" s="86" t="s">
        <v>287</v>
      </c>
      <c r="B24" s="78" t="s">
        <v>288</v>
      </c>
      <c r="C24" s="109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100">
        <v>0</v>
      </c>
      <c r="M24" s="141"/>
      <c r="N24" s="101"/>
    </row>
    <row r="25" spans="1:14" x14ac:dyDescent="0.2">
      <c r="A25" s="86" t="s">
        <v>289</v>
      </c>
      <c r="B25" s="78" t="s">
        <v>290</v>
      </c>
      <c r="C25" s="109">
        <v>1597</v>
      </c>
      <c r="D25">
        <v>1597</v>
      </c>
      <c r="E25">
        <v>0</v>
      </c>
      <c r="F25">
        <v>932</v>
      </c>
      <c r="G25">
        <v>932</v>
      </c>
      <c r="H25">
        <v>931</v>
      </c>
      <c r="I25">
        <v>-1</v>
      </c>
      <c r="J25">
        <v>665</v>
      </c>
      <c r="K25">
        <v>58</v>
      </c>
      <c r="L25" s="100">
        <v>1597</v>
      </c>
      <c r="M25" s="141"/>
      <c r="N25" s="101"/>
    </row>
    <row r="26" spans="1:14" x14ac:dyDescent="0.2">
      <c r="A26" s="81" t="s">
        <v>221</v>
      </c>
      <c r="B26" s="90" t="s">
        <v>223</v>
      </c>
      <c r="C26" s="109">
        <v>17000</v>
      </c>
      <c r="D26">
        <v>17000</v>
      </c>
      <c r="E26">
        <v>0</v>
      </c>
      <c r="F26">
        <v>17438</v>
      </c>
      <c r="G26">
        <v>17438</v>
      </c>
      <c r="H26">
        <v>10200</v>
      </c>
      <c r="I26">
        <v>-7238</v>
      </c>
      <c r="J26">
        <v>-438</v>
      </c>
      <c r="K26">
        <v>103</v>
      </c>
      <c r="L26" s="180">
        <v>17438</v>
      </c>
      <c r="M26" s="60" t="s">
        <v>310</v>
      </c>
      <c r="N26" s="101"/>
    </row>
    <row r="27" spans="1:14" x14ac:dyDescent="0.2">
      <c r="A27" s="81" t="s">
        <v>222</v>
      </c>
      <c r="B27" s="90" t="s">
        <v>224</v>
      </c>
      <c r="C27" s="109"/>
      <c r="D27">
        <v>0</v>
      </c>
      <c r="E27">
        <v>0</v>
      </c>
      <c r="F27">
        <v>2711</v>
      </c>
      <c r="G27">
        <v>2711</v>
      </c>
      <c r="H27">
        <v>0</v>
      </c>
      <c r="I27">
        <v>-2711</v>
      </c>
      <c r="J27">
        <v>-2711</v>
      </c>
      <c r="K27">
        <v>0</v>
      </c>
      <c r="L27" s="180">
        <v>2711</v>
      </c>
      <c r="M27" s="60" t="s">
        <v>311</v>
      </c>
      <c r="N27" s="101"/>
    </row>
    <row r="28" spans="1:14" x14ac:dyDescent="0.2">
      <c r="A28" s="81" t="s">
        <v>225</v>
      </c>
      <c r="B28" s="90" t="s">
        <v>226</v>
      </c>
      <c r="C28" s="109">
        <v>4000</v>
      </c>
      <c r="D28">
        <v>4000</v>
      </c>
      <c r="E28">
        <v>0</v>
      </c>
      <c r="F28">
        <v>910</v>
      </c>
      <c r="G28">
        <v>910</v>
      </c>
      <c r="H28">
        <v>2000</v>
      </c>
      <c r="I28">
        <v>1090</v>
      </c>
      <c r="J28">
        <v>3090</v>
      </c>
      <c r="K28">
        <v>23</v>
      </c>
      <c r="L28" s="100">
        <v>4210</v>
      </c>
      <c r="M28" s="114" t="s">
        <v>312</v>
      </c>
      <c r="N28" s="101"/>
    </row>
    <row r="29" spans="1:14" x14ac:dyDescent="0.2">
      <c r="A29" s="81"/>
      <c r="B29" s="90"/>
      <c r="C29" s="109"/>
      <c r="D29"/>
      <c r="E29"/>
      <c r="F29"/>
      <c r="G29"/>
      <c r="H29"/>
      <c r="I29"/>
      <c r="J29"/>
      <c r="K29"/>
      <c r="L29" s="100"/>
      <c r="M29" s="90"/>
      <c r="N29" s="101"/>
    </row>
    <row r="30" spans="1:14" x14ac:dyDescent="0.2">
      <c r="B30" s="103" t="s">
        <v>24</v>
      </c>
      <c r="C30" s="104">
        <f>SUM(C24:C28)</f>
        <v>22597</v>
      </c>
      <c r="D30" s="6">
        <v>22597</v>
      </c>
      <c r="E30" s="6">
        <v>0</v>
      </c>
      <c r="F30" s="6">
        <v>21991</v>
      </c>
      <c r="G30" s="6">
        <v>21991</v>
      </c>
      <c r="H30" s="6">
        <v>13131</v>
      </c>
      <c r="I30" s="6">
        <v>-8860</v>
      </c>
      <c r="J30" s="6">
        <v>606</v>
      </c>
      <c r="K30" s="6">
        <v>97</v>
      </c>
      <c r="L30" s="104">
        <f>SUM(L24:L29)</f>
        <v>25956</v>
      </c>
      <c r="N30" s="101"/>
    </row>
    <row r="31" spans="1:14" x14ac:dyDescent="0.2">
      <c r="C31" s="99"/>
      <c r="D31" s="99"/>
      <c r="E31" s="99"/>
      <c r="F31" s="99"/>
      <c r="G31" s="99"/>
      <c r="H31" s="99"/>
      <c r="I31" s="99"/>
      <c r="J31" s="99"/>
      <c r="K31" s="100"/>
      <c r="L31" s="100"/>
      <c r="N31" s="101"/>
    </row>
    <row r="32" spans="1:14" x14ac:dyDescent="0.2">
      <c r="B32" s="113" t="s">
        <v>21</v>
      </c>
      <c r="C32" s="104">
        <f>C21+C30</f>
        <v>1120292</v>
      </c>
      <c r="D32" s="104">
        <f>D21+D30</f>
        <v>1136903</v>
      </c>
      <c r="E32" s="104">
        <f>E21+E30</f>
        <v>0</v>
      </c>
      <c r="F32" s="104">
        <f>F21+F30</f>
        <v>21991</v>
      </c>
      <c r="G32" s="104">
        <f>G21+G30</f>
        <v>21991</v>
      </c>
      <c r="H32" s="104">
        <f>H30</f>
        <v>13131</v>
      </c>
      <c r="I32" s="104">
        <f>I30</f>
        <v>-8860</v>
      </c>
      <c r="J32" s="104">
        <f>J30</f>
        <v>606</v>
      </c>
      <c r="K32" s="112"/>
      <c r="L32" s="105">
        <f>L21+L30</f>
        <v>1141995</v>
      </c>
      <c r="N32" s="101"/>
    </row>
    <row r="33" spans="1:24" x14ac:dyDescent="0.2">
      <c r="B33" s="60"/>
      <c r="C33" s="115"/>
      <c r="D33" s="115"/>
      <c r="E33" s="115"/>
      <c r="F33" s="115"/>
      <c r="G33" s="115"/>
      <c r="H33" s="115"/>
      <c r="I33" s="115"/>
      <c r="J33" s="115"/>
      <c r="K33" s="108"/>
      <c r="L33" s="116"/>
      <c r="N33" s="101"/>
    </row>
    <row r="34" spans="1:24" x14ac:dyDescent="0.2">
      <c r="A34" s="2"/>
      <c r="B34" s="60" t="s">
        <v>58</v>
      </c>
      <c r="C34" s="99"/>
      <c r="D34" s="99"/>
      <c r="E34" s="99"/>
      <c r="F34" s="99"/>
      <c r="G34" s="99"/>
      <c r="H34" s="99"/>
      <c r="I34" s="99"/>
      <c r="J34" s="99"/>
      <c r="K34" s="100"/>
      <c r="L34" s="100"/>
      <c r="N34" s="101"/>
    </row>
    <row r="35" spans="1:24" x14ac:dyDescent="0.2">
      <c r="B35" s="60" t="s">
        <v>4</v>
      </c>
      <c r="C35" s="99"/>
      <c r="D35" s="99"/>
      <c r="E35" s="99"/>
      <c r="F35" s="99"/>
      <c r="G35" s="99"/>
      <c r="H35" s="99"/>
      <c r="I35" s="99"/>
      <c r="J35" s="99"/>
      <c r="K35" s="100"/>
      <c r="L35" s="100"/>
      <c r="N35" s="101"/>
    </row>
    <row r="36" spans="1:24" x14ac:dyDescent="0.2">
      <c r="A36" s="86" t="s">
        <v>228</v>
      </c>
      <c r="B36" s="78" t="s">
        <v>227</v>
      </c>
      <c r="C36" s="109">
        <v>519460</v>
      </c>
      <c r="D36">
        <v>519460</v>
      </c>
      <c r="E36">
        <v>0</v>
      </c>
      <c r="F36">
        <v>287673</v>
      </c>
      <c r="G36">
        <v>287673</v>
      </c>
      <c r="H36">
        <v>289320</v>
      </c>
      <c r="I36">
        <v>1647</v>
      </c>
      <c r="J36">
        <v>231787</v>
      </c>
      <c r="K36">
        <v>55</v>
      </c>
      <c r="L36" s="180">
        <v>520000</v>
      </c>
      <c r="M36" s="60" t="s">
        <v>320</v>
      </c>
      <c r="N36" s="101"/>
    </row>
    <row r="37" spans="1:24" x14ac:dyDescent="0.2">
      <c r="A37" s="86" t="s">
        <v>295</v>
      </c>
      <c r="B37" s="78" t="s">
        <v>296</v>
      </c>
      <c r="C37" s="109">
        <v>26040</v>
      </c>
      <c r="D37">
        <v>26040</v>
      </c>
      <c r="E37">
        <v>0</v>
      </c>
      <c r="F37">
        <v>11093</v>
      </c>
      <c r="G37">
        <v>11093</v>
      </c>
      <c r="H37">
        <v>11970</v>
      </c>
      <c r="I37">
        <v>877</v>
      </c>
      <c r="J37">
        <v>14947</v>
      </c>
      <c r="K37">
        <v>43</v>
      </c>
      <c r="L37" s="180">
        <v>23000</v>
      </c>
      <c r="M37" s="60" t="s">
        <v>320</v>
      </c>
      <c r="N37" s="101"/>
    </row>
    <row r="38" spans="1:24" x14ac:dyDescent="0.2">
      <c r="A38" s="86" t="s">
        <v>229</v>
      </c>
      <c r="B38" s="78" t="s">
        <v>230</v>
      </c>
      <c r="C38" s="109">
        <v>0</v>
      </c>
      <c r="D38">
        <v>0</v>
      </c>
      <c r="E38">
        <v>0</v>
      </c>
      <c r="F38">
        <v>1391</v>
      </c>
      <c r="G38">
        <v>1391</v>
      </c>
      <c r="H38">
        <v>0</v>
      </c>
      <c r="I38">
        <v>-1391</v>
      </c>
      <c r="J38">
        <v>-1391</v>
      </c>
      <c r="K38">
        <v>0</v>
      </c>
      <c r="L38" s="100"/>
      <c r="M38" s="78"/>
      <c r="N38" s="101"/>
    </row>
    <row r="39" spans="1:24" x14ac:dyDescent="0.2">
      <c r="A39" s="86" t="s">
        <v>231</v>
      </c>
      <c r="B39" s="78" t="s">
        <v>313</v>
      </c>
      <c r="C39" s="109">
        <v>81310</v>
      </c>
      <c r="D39">
        <v>81310</v>
      </c>
      <c r="E39">
        <v>0</v>
      </c>
      <c r="F39">
        <v>47768</v>
      </c>
      <c r="G39">
        <v>47768</v>
      </c>
      <c r="H39">
        <v>49144</v>
      </c>
      <c r="I39">
        <v>1376</v>
      </c>
      <c r="J39">
        <v>33542</v>
      </c>
      <c r="K39">
        <v>59</v>
      </c>
      <c r="L39" s="180">
        <v>77093</v>
      </c>
      <c r="M39" s="60" t="s">
        <v>321</v>
      </c>
      <c r="N39" s="101"/>
    </row>
    <row r="40" spans="1:24" x14ac:dyDescent="0.2">
      <c r="A40" s="81" t="s">
        <v>231</v>
      </c>
      <c r="B40" s="78" t="s">
        <v>297</v>
      </c>
      <c r="C40" s="109">
        <v>47970</v>
      </c>
      <c r="D40">
        <v>47970</v>
      </c>
      <c r="E40">
        <v>0</v>
      </c>
      <c r="F40">
        <v>20158</v>
      </c>
      <c r="G40">
        <v>20158</v>
      </c>
      <c r="H40">
        <v>28513</v>
      </c>
      <c r="I40">
        <v>8355</v>
      </c>
      <c r="J40">
        <v>27812</v>
      </c>
      <c r="K40">
        <v>42</v>
      </c>
      <c r="L40" s="180">
        <v>38990</v>
      </c>
      <c r="M40" s="60" t="s">
        <v>321</v>
      </c>
      <c r="N40" s="101"/>
    </row>
    <row r="41" spans="1:24" x14ac:dyDescent="0.2">
      <c r="A41" s="81" t="s">
        <v>232</v>
      </c>
      <c r="B41" s="90" t="s">
        <v>238</v>
      </c>
      <c r="C41" s="109">
        <v>31050</v>
      </c>
      <c r="D41">
        <v>31050</v>
      </c>
      <c r="E41">
        <v>0</v>
      </c>
      <c r="F41">
        <v>17856</v>
      </c>
      <c r="G41">
        <v>17856</v>
      </c>
      <c r="H41">
        <v>18109</v>
      </c>
      <c r="I41">
        <v>253</v>
      </c>
      <c r="J41">
        <v>13194</v>
      </c>
      <c r="K41">
        <v>58</v>
      </c>
      <c r="L41" s="180">
        <v>140000</v>
      </c>
      <c r="M41" s="60" t="s">
        <v>322</v>
      </c>
      <c r="N41" s="101"/>
    </row>
    <row r="42" spans="1:24" x14ac:dyDescent="0.2">
      <c r="A42" s="81" t="s">
        <v>233</v>
      </c>
      <c r="B42" s="78" t="s">
        <v>239</v>
      </c>
      <c r="C42" s="109">
        <v>83370</v>
      </c>
      <c r="D42">
        <v>83370</v>
      </c>
      <c r="E42">
        <v>0</v>
      </c>
      <c r="F42">
        <v>48335</v>
      </c>
      <c r="G42">
        <v>48335</v>
      </c>
      <c r="H42">
        <v>48629</v>
      </c>
      <c r="I42">
        <v>294</v>
      </c>
      <c r="J42">
        <v>35035</v>
      </c>
      <c r="K42">
        <v>58</v>
      </c>
      <c r="L42" s="100"/>
      <c r="M42" s="60" t="s">
        <v>322</v>
      </c>
      <c r="N42" s="101"/>
    </row>
    <row r="43" spans="1:24" x14ac:dyDescent="0.2">
      <c r="A43" s="81" t="s">
        <v>234</v>
      </c>
      <c r="B43" s="90" t="s">
        <v>240</v>
      </c>
      <c r="C43" s="109">
        <v>24380</v>
      </c>
      <c r="D43">
        <v>24380</v>
      </c>
      <c r="E43">
        <v>0</v>
      </c>
      <c r="F43">
        <v>14086</v>
      </c>
      <c r="G43">
        <v>14086</v>
      </c>
      <c r="H43">
        <v>14217</v>
      </c>
      <c r="I43">
        <v>131</v>
      </c>
      <c r="J43">
        <v>10294</v>
      </c>
      <c r="K43">
        <v>58</v>
      </c>
      <c r="L43" s="100"/>
      <c r="M43" s="60" t="s">
        <v>322</v>
      </c>
      <c r="N43" s="101"/>
    </row>
    <row r="44" spans="1:24" x14ac:dyDescent="0.2">
      <c r="A44" s="81" t="s">
        <v>235</v>
      </c>
      <c r="B44" s="90" t="s">
        <v>241</v>
      </c>
      <c r="C44" s="109">
        <v>360</v>
      </c>
      <c r="D44">
        <v>360</v>
      </c>
      <c r="E44">
        <v>0</v>
      </c>
      <c r="F44">
        <v>197</v>
      </c>
      <c r="G44">
        <v>197</v>
      </c>
      <c r="H44">
        <v>210</v>
      </c>
      <c r="I44">
        <v>13</v>
      </c>
      <c r="J44">
        <v>163</v>
      </c>
      <c r="K44">
        <v>55</v>
      </c>
      <c r="L44" s="100">
        <v>360</v>
      </c>
      <c r="M44" s="78"/>
      <c r="N44" s="101"/>
    </row>
    <row r="45" spans="1:24" x14ac:dyDescent="0.2">
      <c r="A45" s="81" t="s">
        <v>236</v>
      </c>
      <c r="B45" s="78" t="s">
        <v>242</v>
      </c>
      <c r="C45" s="109">
        <v>3500</v>
      </c>
      <c r="D45">
        <v>4500</v>
      </c>
      <c r="E45">
        <v>0</v>
      </c>
      <c r="F45">
        <v>970</v>
      </c>
      <c r="G45">
        <v>970</v>
      </c>
      <c r="H45">
        <v>2915</v>
      </c>
      <c r="I45">
        <v>1945</v>
      </c>
      <c r="J45">
        <v>3530</v>
      </c>
      <c r="K45">
        <v>22</v>
      </c>
      <c r="L45" s="100">
        <v>4500</v>
      </c>
      <c r="M45" s="78"/>
      <c r="N45" s="101"/>
    </row>
    <row r="46" spans="1:24" x14ac:dyDescent="0.2">
      <c r="A46" s="81" t="s">
        <v>237</v>
      </c>
      <c r="B46" s="90" t="s">
        <v>243</v>
      </c>
      <c r="C46" s="109">
        <v>7685</v>
      </c>
      <c r="D46">
        <v>7685</v>
      </c>
      <c r="E46">
        <v>0</v>
      </c>
      <c r="F46">
        <v>7685</v>
      </c>
      <c r="G46">
        <v>7685</v>
      </c>
      <c r="H46">
        <v>7685</v>
      </c>
      <c r="I46">
        <v>0</v>
      </c>
      <c r="J46">
        <v>0</v>
      </c>
      <c r="K46">
        <v>100</v>
      </c>
      <c r="L46" s="100">
        <v>7685</v>
      </c>
      <c r="M46" s="78"/>
      <c r="N46" s="101"/>
    </row>
    <row r="47" spans="1:24" x14ac:dyDescent="0.2">
      <c r="A47" s="81"/>
      <c r="B47" s="90"/>
      <c r="C47" s="109"/>
      <c r="D47"/>
      <c r="E47"/>
      <c r="F47"/>
      <c r="G47"/>
      <c r="H47"/>
      <c r="I47"/>
      <c r="J47"/>
      <c r="K47"/>
      <c r="L47" s="100"/>
      <c r="M47" s="78"/>
      <c r="N47" s="101"/>
    </row>
    <row r="48" spans="1:24" s="147" customFormat="1" x14ac:dyDescent="0.2">
      <c r="B48" s="148" t="s">
        <v>5</v>
      </c>
      <c r="C48" s="132">
        <f>SUM(C36:C46)</f>
        <v>825125</v>
      </c>
      <c r="D48" s="196">
        <v>826125</v>
      </c>
      <c r="E48" s="196">
        <v>0</v>
      </c>
      <c r="F48" s="196">
        <v>457212</v>
      </c>
      <c r="G48" s="196">
        <v>457212</v>
      </c>
      <c r="H48" s="196">
        <v>470712</v>
      </c>
      <c r="I48" s="196">
        <v>13500</v>
      </c>
      <c r="J48" s="196">
        <v>368913</v>
      </c>
      <c r="K48" s="196">
        <v>55</v>
      </c>
      <c r="L48" s="185">
        <f>SUM(L36:L47)</f>
        <v>811628</v>
      </c>
      <c r="M48" s="145"/>
      <c r="N48" s="146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1:14" x14ac:dyDescent="0.2">
      <c r="C49" s="99"/>
      <c r="D49"/>
      <c r="E49"/>
      <c r="F49"/>
      <c r="G49"/>
      <c r="H49"/>
      <c r="I49"/>
      <c r="J49"/>
      <c r="K49"/>
      <c r="L49" s="100"/>
      <c r="N49" s="101"/>
    </row>
    <row r="50" spans="1:14" x14ac:dyDescent="0.2">
      <c r="B50" s="60" t="s">
        <v>6</v>
      </c>
      <c r="C50" s="99"/>
      <c r="D50"/>
      <c r="E50"/>
      <c r="F50"/>
      <c r="G50"/>
      <c r="H50"/>
      <c r="I50"/>
      <c r="J50"/>
      <c r="K50"/>
      <c r="L50" s="100"/>
      <c r="N50" s="101"/>
    </row>
    <row r="51" spans="1:14" x14ac:dyDescent="0.2">
      <c r="A51" s="86" t="s">
        <v>244</v>
      </c>
      <c r="B51" s="78" t="s">
        <v>251</v>
      </c>
      <c r="C51" s="109">
        <v>2300</v>
      </c>
      <c r="D51">
        <v>2300</v>
      </c>
      <c r="E51">
        <v>0</v>
      </c>
      <c r="F51">
        <v>6957</v>
      </c>
      <c r="G51">
        <v>6957</v>
      </c>
      <c r="H51">
        <v>1534</v>
      </c>
      <c r="I51">
        <v>-5423</v>
      </c>
      <c r="J51">
        <v>-4657</v>
      </c>
      <c r="K51">
        <v>302</v>
      </c>
      <c r="L51" s="180">
        <v>8500</v>
      </c>
      <c r="M51" s="60" t="s">
        <v>323</v>
      </c>
      <c r="N51" s="101"/>
    </row>
    <row r="52" spans="1:14" x14ac:dyDescent="0.2">
      <c r="A52" s="86" t="s">
        <v>245</v>
      </c>
      <c r="B52" s="78" t="s">
        <v>301</v>
      </c>
      <c r="C52" s="99">
        <v>9600</v>
      </c>
      <c r="D52">
        <v>9600</v>
      </c>
      <c r="E52">
        <v>0</v>
      </c>
      <c r="F52">
        <v>4208</v>
      </c>
      <c r="G52">
        <v>4208</v>
      </c>
      <c r="H52">
        <v>6275</v>
      </c>
      <c r="I52">
        <v>2067</v>
      </c>
      <c r="J52">
        <v>5392</v>
      </c>
      <c r="K52">
        <v>44</v>
      </c>
      <c r="L52" s="180">
        <v>8000</v>
      </c>
      <c r="M52" s="60" t="s">
        <v>324</v>
      </c>
      <c r="N52" s="101"/>
    </row>
    <row r="53" spans="1:14" x14ac:dyDescent="0.2">
      <c r="A53" s="86" t="s">
        <v>246</v>
      </c>
      <c r="B53" s="90" t="s">
        <v>252</v>
      </c>
      <c r="C53" s="109">
        <v>9200</v>
      </c>
      <c r="D53">
        <v>9200</v>
      </c>
      <c r="E53">
        <v>0</v>
      </c>
      <c r="F53">
        <v>4385</v>
      </c>
      <c r="G53">
        <v>4385</v>
      </c>
      <c r="H53">
        <v>5722</v>
      </c>
      <c r="I53">
        <v>1337</v>
      </c>
      <c r="J53">
        <v>4815</v>
      </c>
      <c r="K53">
        <v>48</v>
      </c>
      <c r="L53" s="100">
        <v>9200</v>
      </c>
      <c r="M53" s="78"/>
      <c r="N53" s="101"/>
    </row>
    <row r="54" spans="1:14" x14ac:dyDescent="0.2">
      <c r="A54" s="81" t="s">
        <v>247</v>
      </c>
      <c r="B54" s="90" t="s">
        <v>253</v>
      </c>
      <c r="C54" s="109">
        <v>2800</v>
      </c>
      <c r="D54">
        <v>2800</v>
      </c>
      <c r="E54">
        <v>0</v>
      </c>
      <c r="F54">
        <v>1596</v>
      </c>
      <c r="G54">
        <v>1596</v>
      </c>
      <c r="H54">
        <v>1596</v>
      </c>
      <c r="I54">
        <v>0</v>
      </c>
      <c r="J54">
        <v>1204</v>
      </c>
      <c r="K54">
        <v>57</v>
      </c>
      <c r="L54" s="100">
        <v>2800</v>
      </c>
      <c r="N54" s="101"/>
    </row>
    <row r="55" spans="1:14" x14ac:dyDescent="0.2">
      <c r="A55" s="81" t="s">
        <v>248</v>
      </c>
      <c r="B55" s="78" t="s">
        <v>254</v>
      </c>
      <c r="C55" s="109">
        <v>8600</v>
      </c>
      <c r="D55">
        <v>8600</v>
      </c>
      <c r="E55">
        <v>0</v>
      </c>
      <c r="F55">
        <v>3339</v>
      </c>
      <c r="G55">
        <v>3339</v>
      </c>
      <c r="H55">
        <v>3650</v>
      </c>
      <c r="I55">
        <v>311</v>
      </c>
      <c r="J55">
        <v>5261</v>
      </c>
      <c r="K55">
        <v>39</v>
      </c>
      <c r="L55" s="100">
        <v>8600</v>
      </c>
      <c r="M55" s="78"/>
      <c r="N55" s="101"/>
    </row>
    <row r="56" spans="1:14" x14ac:dyDescent="0.2">
      <c r="A56" s="81" t="s">
        <v>249</v>
      </c>
      <c r="B56" s="78" t="s">
        <v>255</v>
      </c>
      <c r="C56" s="109">
        <v>4268</v>
      </c>
      <c r="D56">
        <v>4268</v>
      </c>
      <c r="E56">
        <v>0</v>
      </c>
      <c r="F56">
        <v>2584</v>
      </c>
      <c r="G56">
        <v>2584</v>
      </c>
      <c r="H56">
        <v>2492</v>
      </c>
      <c r="I56">
        <v>-92</v>
      </c>
      <c r="J56">
        <v>1684</v>
      </c>
      <c r="K56">
        <v>61</v>
      </c>
      <c r="L56" s="100">
        <v>4268</v>
      </c>
      <c r="M56" s="78"/>
      <c r="N56" s="101"/>
    </row>
    <row r="57" spans="1:14" x14ac:dyDescent="0.2">
      <c r="A57" s="81" t="s">
        <v>250</v>
      </c>
      <c r="B57" s="78" t="s">
        <v>256</v>
      </c>
      <c r="C57" s="109">
        <v>10180</v>
      </c>
      <c r="D57">
        <v>10180</v>
      </c>
      <c r="E57">
        <v>0</v>
      </c>
      <c r="F57">
        <v>7302</v>
      </c>
      <c r="G57">
        <v>7302</v>
      </c>
      <c r="H57">
        <v>7045</v>
      </c>
      <c r="I57">
        <v>-257</v>
      </c>
      <c r="J57">
        <v>2878</v>
      </c>
      <c r="K57">
        <v>72</v>
      </c>
      <c r="L57" s="100">
        <v>10180</v>
      </c>
      <c r="M57" s="60" t="s">
        <v>323</v>
      </c>
      <c r="N57" s="101"/>
    </row>
    <row r="58" spans="1:14" x14ac:dyDescent="0.2">
      <c r="A58" s="81"/>
      <c r="B58" s="78"/>
      <c r="C58" s="109"/>
      <c r="D58"/>
      <c r="E58"/>
      <c r="F58"/>
      <c r="G58"/>
      <c r="H58"/>
      <c r="I58"/>
      <c r="J58"/>
      <c r="K58"/>
      <c r="L58" s="100"/>
      <c r="N58" s="101"/>
    </row>
    <row r="59" spans="1:14" x14ac:dyDescent="0.2">
      <c r="B59" s="133" t="s">
        <v>7</v>
      </c>
      <c r="C59" s="134">
        <f>SUM(C51:C57)</f>
        <v>46948</v>
      </c>
      <c r="D59" s="181">
        <v>46948</v>
      </c>
      <c r="E59" s="181">
        <v>0</v>
      </c>
      <c r="F59" s="181">
        <v>30371</v>
      </c>
      <c r="G59" s="181">
        <v>30371</v>
      </c>
      <c r="H59" s="181">
        <v>28314</v>
      </c>
      <c r="I59" s="181">
        <v>-2057</v>
      </c>
      <c r="J59" s="181">
        <v>16577</v>
      </c>
      <c r="K59" s="181">
        <v>65</v>
      </c>
      <c r="L59" s="186">
        <f>SUM(L51:L58)</f>
        <v>51548</v>
      </c>
      <c r="N59" s="101"/>
    </row>
    <row r="60" spans="1:14" x14ac:dyDescent="0.2">
      <c r="C60" s="99"/>
      <c r="D60"/>
      <c r="E60"/>
      <c r="F60"/>
      <c r="G60"/>
      <c r="H60"/>
      <c r="I60"/>
      <c r="J60"/>
      <c r="K60"/>
      <c r="L60" s="100"/>
      <c r="N60" s="101"/>
    </row>
    <row r="61" spans="1:14" x14ac:dyDescent="0.2">
      <c r="B61" s="60" t="s">
        <v>8</v>
      </c>
      <c r="C61" s="99"/>
      <c r="D61"/>
      <c r="E61"/>
      <c r="F61"/>
      <c r="G61"/>
      <c r="H61"/>
      <c r="I61"/>
      <c r="J61"/>
      <c r="K61"/>
      <c r="L61" s="100"/>
      <c r="N61" s="101"/>
    </row>
    <row r="62" spans="1:14" x14ac:dyDescent="0.2">
      <c r="A62" s="86" t="s">
        <v>257</v>
      </c>
      <c r="B62" s="90" t="s">
        <v>266</v>
      </c>
      <c r="C62" s="109">
        <v>23185</v>
      </c>
      <c r="D62">
        <v>24385</v>
      </c>
      <c r="E62">
        <v>466</v>
      </c>
      <c r="F62">
        <v>7074</v>
      </c>
      <c r="G62">
        <v>7540</v>
      </c>
      <c r="H62">
        <v>16860</v>
      </c>
      <c r="I62">
        <v>9320</v>
      </c>
      <c r="J62">
        <v>16845</v>
      </c>
      <c r="K62">
        <v>31</v>
      </c>
      <c r="L62" s="180">
        <v>28001</v>
      </c>
      <c r="M62" s="193" t="s">
        <v>329</v>
      </c>
      <c r="N62" s="101"/>
    </row>
    <row r="63" spans="1:14" x14ac:dyDescent="0.2">
      <c r="A63" s="86" t="s">
        <v>257</v>
      </c>
      <c r="B63" s="78" t="s">
        <v>298</v>
      </c>
      <c r="C63" s="109">
        <v>1120</v>
      </c>
      <c r="D63">
        <v>1120</v>
      </c>
      <c r="E63">
        <v>0</v>
      </c>
      <c r="F63">
        <v>17384</v>
      </c>
      <c r="G63">
        <v>17384</v>
      </c>
      <c r="H63">
        <v>1120</v>
      </c>
      <c r="I63">
        <v>-16264</v>
      </c>
      <c r="J63">
        <v>-16264</v>
      </c>
      <c r="K63">
        <v>1552</v>
      </c>
      <c r="L63" s="180">
        <v>1818</v>
      </c>
      <c r="M63" s="193" t="s">
        <v>330</v>
      </c>
      <c r="N63" s="101"/>
    </row>
    <row r="64" spans="1:14" x14ac:dyDescent="0.2">
      <c r="A64" s="86" t="s">
        <v>258</v>
      </c>
      <c r="B64" s="90" t="s">
        <v>299</v>
      </c>
      <c r="C64" s="109">
        <v>15500</v>
      </c>
      <c r="D64">
        <v>15500</v>
      </c>
      <c r="E64">
        <v>0</v>
      </c>
      <c r="F64">
        <v>6512</v>
      </c>
      <c r="G64">
        <v>6512</v>
      </c>
      <c r="H64">
        <v>7894</v>
      </c>
      <c r="I64">
        <v>1382</v>
      </c>
      <c r="J64">
        <v>8988</v>
      </c>
      <c r="K64">
        <v>42</v>
      </c>
      <c r="L64" s="100">
        <v>15500</v>
      </c>
      <c r="M64" s="78"/>
      <c r="N64" s="101"/>
    </row>
    <row r="65" spans="1:14" x14ac:dyDescent="0.2">
      <c r="A65" s="81" t="s">
        <v>259</v>
      </c>
      <c r="B65" s="90" t="s">
        <v>286</v>
      </c>
      <c r="C65" s="109">
        <v>10050</v>
      </c>
      <c r="D65">
        <v>10050</v>
      </c>
      <c r="E65">
        <v>0</v>
      </c>
      <c r="F65">
        <v>3562</v>
      </c>
      <c r="G65">
        <v>3562</v>
      </c>
      <c r="H65">
        <v>5401</v>
      </c>
      <c r="I65">
        <v>1839</v>
      </c>
      <c r="J65">
        <v>6488</v>
      </c>
      <c r="K65">
        <v>35</v>
      </c>
      <c r="L65" s="100">
        <v>10050</v>
      </c>
      <c r="M65" s="78"/>
      <c r="N65" s="101"/>
    </row>
    <row r="66" spans="1:14" x14ac:dyDescent="0.2">
      <c r="A66" s="81" t="s">
        <v>260</v>
      </c>
      <c r="B66" s="90" t="s">
        <v>267</v>
      </c>
      <c r="C66" s="109">
        <v>5200</v>
      </c>
      <c r="D66">
        <v>5200</v>
      </c>
      <c r="E66">
        <v>0</v>
      </c>
      <c r="F66">
        <v>865</v>
      </c>
      <c r="G66">
        <v>865</v>
      </c>
      <c r="H66">
        <v>840</v>
      </c>
      <c r="I66">
        <v>-25</v>
      </c>
      <c r="J66">
        <v>4335</v>
      </c>
      <c r="K66">
        <v>17</v>
      </c>
      <c r="L66" s="100">
        <v>5200</v>
      </c>
      <c r="M66" s="78"/>
      <c r="N66" s="101"/>
    </row>
    <row r="67" spans="1:14" x14ac:dyDescent="0.2">
      <c r="A67" s="81" t="s">
        <v>261</v>
      </c>
      <c r="B67" s="90" t="s">
        <v>268</v>
      </c>
      <c r="C67" s="109">
        <v>0</v>
      </c>
      <c r="D67">
        <v>0</v>
      </c>
      <c r="E67">
        <v>0</v>
      </c>
      <c r="F67">
        <v>981</v>
      </c>
      <c r="G67">
        <v>981</v>
      </c>
      <c r="H67">
        <v>0</v>
      </c>
      <c r="I67">
        <v>-981</v>
      </c>
      <c r="J67">
        <v>-981</v>
      </c>
      <c r="K67">
        <v>0</v>
      </c>
      <c r="L67" s="100"/>
      <c r="M67" s="78"/>
      <c r="N67" s="101"/>
    </row>
    <row r="68" spans="1:14" x14ac:dyDescent="0.2">
      <c r="A68" s="81" t="s">
        <v>262</v>
      </c>
      <c r="B68" s="90" t="s">
        <v>269</v>
      </c>
      <c r="C68" s="109">
        <v>39810</v>
      </c>
      <c r="D68">
        <v>39810</v>
      </c>
      <c r="E68">
        <v>0</v>
      </c>
      <c r="F68">
        <v>23348</v>
      </c>
      <c r="G68">
        <v>23348</v>
      </c>
      <c r="H68">
        <v>22310</v>
      </c>
      <c r="I68">
        <v>-1038</v>
      </c>
      <c r="J68">
        <v>16462</v>
      </c>
      <c r="K68">
        <v>59</v>
      </c>
      <c r="L68" s="180">
        <v>42165</v>
      </c>
      <c r="M68" s="78"/>
      <c r="N68" s="101"/>
    </row>
    <row r="69" spans="1:14" x14ac:dyDescent="0.2">
      <c r="A69" s="81" t="s">
        <v>265</v>
      </c>
      <c r="B69" s="90" t="s">
        <v>300</v>
      </c>
      <c r="C69" s="109">
        <v>12340</v>
      </c>
      <c r="D69">
        <v>14073</v>
      </c>
      <c r="E69">
        <v>0</v>
      </c>
      <c r="F69">
        <v>13750</v>
      </c>
      <c r="G69">
        <v>13750</v>
      </c>
      <c r="H69">
        <v>12774</v>
      </c>
      <c r="I69">
        <v>-976</v>
      </c>
      <c r="J69">
        <v>323</v>
      </c>
      <c r="K69">
        <v>98</v>
      </c>
      <c r="L69" s="180">
        <v>15806</v>
      </c>
      <c r="M69" s="60" t="s">
        <v>332</v>
      </c>
      <c r="N69" s="101"/>
    </row>
    <row r="70" spans="1:14" x14ac:dyDescent="0.2">
      <c r="A70" s="81" t="s">
        <v>263</v>
      </c>
      <c r="B70" s="90" t="s">
        <v>270</v>
      </c>
      <c r="C70" s="109">
        <v>39345</v>
      </c>
      <c r="D70">
        <v>39345</v>
      </c>
      <c r="E70">
        <v>0</v>
      </c>
      <c r="F70">
        <v>13435</v>
      </c>
      <c r="G70">
        <v>13435</v>
      </c>
      <c r="H70">
        <v>24400</v>
      </c>
      <c r="I70">
        <v>10965</v>
      </c>
      <c r="J70">
        <v>25910</v>
      </c>
      <c r="K70">
        <v>34</v>
      </c>
      <c r="L70" s="100">
        <v>23650</v>
      </c>
      <c r="M70" s="138"/>
      <c r="N70" s="101"/>
    </row>
    <row r="71" spans="1:14" x14ac:dyDescent="0.2">
      <c r="A71" s="81" t="s">
        <v>264</v>
      </c>
      <c r="B71" s="90" t="s">
        <v>271</v>
      </c>
      <c r="C71" s="109">
        <v>24420</v>
      </c>
      <c r="D71">
        <v>24420</v>
      </c>
      <c r="E71">
        <v>0</v>
      </c>
      <c r="F71">
        <v>22299</v>
      </c>
      <c r="G71">
        <v>22299</v>
      </c>
      <c r="H71">
        <v>22760</v>
      </c>
      <c r="I71">
        <v>461</v>
      </c>
      <c r="J71">
        <v>2121</v>
      </c>
      <c r="K71">
        <v>91</v>
      </c>
      <c r="L71" s="100">
        <v>24420</v>
      </c>
      <c r="M71" s="78"/>
      <c r="N71" s="101"/>
    </row>
    <row r="72" spans="1:14" x14ac:dyDescent="0.2">
      <c r="A72" s="81" t="s">
        <v>285</v>
      </c>
      <c r="B72" s="78" t="s">
        <v>272</v>
      </c>
      <c r="C72" s="99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180">
        <v>16000</v>
      </c>
      <c r="M72" s="60" t="s">
        <v>331</v>
      </c>
      <c r="N72" s="101"/>
    </row>
    <row r="73" spans="1:14" x14ac:dyDescent="0.2">
      <c r="A73" s="81"/>
      <c r="B73" s="78"/>
      <c r="C73" s="99"/>
      <c r="D73"/>
      <c r="E73"/>
      <c r="F73"/>
      <c r="G73"/>
      <c r="H73"/>
      <c r="I73"/>
      <c r="J73"/>
      <c r="K73"/>
      <c r="L73" s="100"/>
      <c r="M73" s="78"/>
      <c r="N73" s="101"/>
    </row>
    <row r="74" spans="1:14" x14ac:dyDescent="0.2">
      <c r="B74" s="135" t="s">
        <v>9</v>
      </c>
      <c r="C74" s="136">
        <f>SUM(C62:C72)</f>
        <v>170970</v>
      </c>
      <c r="D74" s="182">
        <v>173903</v>
      </c>
      <c r="E74" s="182">
        <v>466</v>
      </c>
      <c r="F74" s="182">
        <v>109210</v>
      </c>
      <c r="G74" s="182">
        <v>109676</v>
      </c>
      <c r="H74" s="182">
        <v>114359</v>
      </c>
      <c r="I74" s="182">
        <v>4683</v>
      </c>
      <c r="J74" s="182">
        <v>64227</v>
      </c>
      <c r="K74" s="182">
        <v>63</v>
      </c>
      <c r="L74" s="187">
        <f>SUM(L62:L72)</f>
        <v>182610</v>
      </c>
      <c r="N74" s="101"/>
    </row>
    <row r="75" spans="1:14" x14ac:dyDescent="0.2">
      <c r="B75" s="101"/>
      <c r="C75" s="99"/>
      <c r="D75"/>
      <c r="E75"/>
      <c r="F75"/>
      <c r="G75"/>
      <c r="H75"/>
      <c r="I75"/>
      <c r="J75"/>
      <c r="K75"/>
      <c r="L75" s="100"/>
      <c r="N75" s="101"/>
    </row>
    <row r="76" spans="1:14" x14ac:dyDescent="0.2">
      <c r="B76" s="114"/>
      <c r="C76" s="99"/>
      <c r="D76"/>
      <c r="E76"/>
      <c r="F76"/>
      <c r="G76"/>
      <c r="H76"/>
      <c r="I76"/>
      <c r="J76"/>
      <c r="K76"/>
      <c r="L76" s="100"/>
      <c r="N76" s="101"/>
    </row>
    <row r="77" spans="1:14" x14ac:dyDescent="0.2">
      <c r="B77" s="113" t="s">
        <v>25</v>
      </c>
      <c r="C77" s="104">
        <f>C48+C59+C74</f>
        <v>1043043</v>
      </c>
      <c r="D77" s="6">
        <v>1046976</v>
      </c>
      <c r="E77" s="6">
        <v>466</v>
      </c>
      <c r="F77" s="6">
        <v>596793</v>
      </c>
      <c r="G77" s="6">
        <v>597259</v>
      </c>
      <c r="H77" s="6">
        <v>613385</v>
      </c>
      <c r="I77" s="6">
        <v>16126</v>
      </c>
      <c r="J77" s="6">
        <v>449717</v>
      </c>
      <c r="K77" s="6">
        <v>57</v>
      </c>
      <c r="L77" s="105">
        <f>L48+L59+L74</f>
        <v>1045786</v>
      </c>
      <c r="N77" s="101"/>
    </row>
    <row r="78" spans="1:14" x14ac:dyDescent="0.2">
      <c r="B78" s="60"/>
      <c r="C78" s="99"/>
      <c r="D78"/>
      <c r="E78"/>
      <c r="F78"/>
      <c r="G78"/>
      <c r="H78"/>
      <c r="I78"/>
      <c r="J78"/>
      <c r="K78"/>
      <c r="L78" s="100"/>
      <c r="N78" s="101"/>
    </row>
    <row r="79" spans="1:14" x14ac:dyDescent="0.2">
      <c r="B79" s="60" t="s">
        <v>22</v>
      </c>
      <c r="C79" s="99"/>
      <c r="D79"/>
      <c r="E79"/>
      <c r="F79"/>
      <c r="G79"/>
      <c r="H79"/>
      <c r="I79"/>
      <c r="J79"/>
      <c r="K79"/>
      <c r="L79" s="100"/>
      <c r="N79" s="101"/>
    </row>
    <row r="80" spans="1:14" x14ac:dyDescent="0.2">
      <c r="B80" s="102" t="s">
        <v>14</v>
      </c>
      <c r="C80" s="99"/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100"/>
      <c r="N80" s="101"/>
    </row>
    <row r="81" spans="2:14" x14ac:dyDescent="0.2">
      <c r="B81" s="102" t="s">
        <v>18</v>
      </c>
      <c r="C81" s="99">
        <f>C32-C77</f>
        <v>77249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s="155"/>
      <c r="N81" s="101"/>
    </row>
    <row r="82" spans="2:14" x14ac:dyDescent="0.2">
      <c r="B82" s="102"/>
      <c r="C82" s="99"/>
      <c r="D82"/>
      <c r="E82"/>
      <c r="F82"/>
      <c r="G82"/>
      <c r="H82"/>
      <c r="I82"/>
      <c r="J82"/>
      <c r="K82"/>
      <c r="L82" s="100"/>
      <c r="N82" s="101"/>
    </row>
    <row r="83" spans="2:14" ht="13.5" thickBot="1" x14ac:dyDescent="0.25">
      <c r="B83" s="103" t="s">
        <v>17</v>
      </c>
      <c r="C83" s="104">
        <f t="shared" ref="C83" si="1">C77+C80+C81</f>
        <v>1120292</v>
      </c>
      <c r="D83" s="197">
        <v>1046976</v>
      </c>
      <c r="E83" s="197">
        <v>466</v>
      </c>
      <c r="F83" s="197">
        <v>596793</v>
      </c>
      <c r="G83" s="197">
        <v>597259</v>
      </c>
      <c r="H83" s="197">
        <v>613385</v>
      </c>
      <c r="I83" s="197">
        <v>16126</v>
      </c>
      <c r="J83" s="197">
        <v>449717</v>
      </c>
      <c r="K83" s="197">
        <v>57</v>
      </c>
      <c r="L83" s="105">
        <f>L77+L80+L81</f>
        <v>1045786</v>
      </c>
      <c r="N83" s="101"/>
    </row>
    <row r="84" spans="2:14" x14ac:dyDescent="0.2">
      <c r="B84" s="114"/>
      <c r="C84" s="115"/>
      <c r="D84" s="115"/>
      <c r="E84" s="115"/>
      <c r="F84" s="115"/>
      <c r="G84" s="115"/>
      <c r="H84" s="115"/>
      <c r="I84" s="115"/>
      <c r="J84" s="115"/>
      <c r="K84" s="116"/>
      <c r="L84" s="116"/>
    </row>
    <row r="85" spans="2:14" x14ac:dyDescent="0.2">
      <c r="B85" s="114"/>
      <c r="C85" s="99"/>
      <c r="D85" s="99"/>
      <c r="E85" s="99"/>
      <c r="F85" s="99"/>
      <c r="G85" s="99"/>
      <c r="H85" s="99"/>
      <c r="I85" s="99"/>
      <c r="J85" s="99"/>
      <c r="K85" s="100"/>
      <c r="L85" s="100"/>
    </row>
    <row r="86" spans="2:14" ht="15.75" x14ac:dyDescent="0.25">
      <c r="B86" s="117" t="s">
        <v>35</v>
      </c>
      <c r="C86" s="99"/>
      <c r="D86" s="99"/>
      <c r="E86" s="99"/>
      <c r="F86" s="99"/>
      <c r="G86" s="99"/>
      <c r="H86" s="99"/>
      <c r="I86" s="99"/>
      <c r="J86" s="99"/>
      <c r="K86" s="100"/>
      <c r="L86" s="100"/>
    </row>
    <row r="87" spans="2:14" x14ac:dyDescent="0.2">
      <c r="B87" s="114"/>
      <c r="C87" s="99"/>
      <c r="D87" s="99"/>
      <c r="E87" s="99"/>
      <c r="F87" s="99"/>
      <c r="G87" s="99"/>
      <c r="H87" s="99"/>
      <c r="I87" s="99"/>
      <c r="J87" s="99"/>
      <c r="K87" s="100"/>
      <c r="L87" s="100"/>
    </row>
    <row r="88" spans="2:14" x14ac:dyDescent="0.2">
      <c r="B88" s="59" t="s">
        <v>63</v>
      </c>
      <c r="C88" s="99">
        <f>C32-C7-C8-C77</f>
        <v>-60161</v>
      </c>
      <c r="D88" s="99">
        <f>D32-D7-D8-D77</f>
        <v>-47484</v>
      </c>
      <c r="E88" s="99"/>
      <c r="F88" s="99"/>
      <c r="G88" s="99"/>
      <c r="H88" s="99"/>
      <c r="I88" s="99"/>
      <c r="J88" s="99"/>
      <c r="K88" s="100"/>
      <c r="L88" s="100">
        <f>L32-L7-L8-L77</f>
        <v>-41202</v>
      </c>
    </row>
    <row r="89" spans="2:14" x14ac:dyDescent="0.2">
      <c r="C89" s="99"/>
      <c r="D89" s="99"/>
      <c r="E89" s="99"/>
      <c r="F89" s="99"/>
      <c r="G89" s="99"/>
      <c r="H89" s="99"/>
      <c r="I89" s="99"/>
      <c r="J89" s="99"/>
      <c r="K89" s="100"/>
      <c r="L89" s="100"/>
    </row>
    <row r="90" spans="2:14" x14ac:dyDescent="0.2">
      <c r="B90" s="59" t="s">
        <v>38</v>
      </c>
      <c r="C90" s="99">
        <f>C8</f>
        <v>98740</v>
      </c>
      <c r="D90" s="99">
        <f>D8</f>
        <v>98741</v>
      </c>
      <c r="E90" s="99"/>
      <c r="F90" s="99"/>
      <c r="G90" s="99"/>
      <c r="H90" s="99"/>
      <c r="I90" s="99"/>
      <c r="J90" s="99"/>
      <c r="K90" s="100"/>
      <c r="L90" s="111">
        <f>L8</f>
        <v>98741</v>
      </c>
    </row>
    <row r="91" spans="2:14" x14ac:dyDescent="0.2">
      <c r="C91" s="99"/>
      <c r="D91" s="99"/>
      <c r="E91" s="99"/>
      <c r="F91" s="99"/>
      <c r="G91" s="99"/>
      <c r="H91" s="99"/>
      <c r="I91" s="99"/>
      <c r="J91" s="99"/>
      <c r="K91" s="100"/>
      <c r="L91" s="100"/>
    </row>
    <row r="92" spans="2:14" x14ac:dyDescent="0.2">
      <c r="B92" s="59" t="s">
        <v>39</v>
      </c>
      <c r="C92" s="99">
        <f>C7</f>
        <v>38670</v>
      </c>
      <c r="D92" s="99">
        <f>C92</f>
        <v>38670</v>
      </c>
      <c r="E92" s="99"/>
      <c r="F92" s="99"/>
      <c r="G92" s="99"/>
      <c r="H92" s="99"/>
      <c r="I92" s="99"/>
      <c r="J92" s="99"/>
      <c r="K92" s="100"/>
      <c r="L92" s="100">
        <f>L7</f>
        <v>38670</v>
      </c>
    </row>
    <row r="93" spans="2:14" x14ac:dyDescent="0.2">
      <c r="C93" s="1"/>
      <c r="D93" s="99"/>
      <c r="E93" s="99"/>
      <c r="F93" s="99"/>
      <c r="G93" s="99"/>
      <c r="H93" s="99"/>
      <c r="I93" s="99"/>
      <c r="J93" s="99"/>
      <c r="K93" s="100"/>
      <c r="L93" s="100"/>
    </row>
    <row r="94" spans="2:14" ht="13.5" thickBot="1" x14ac:dyDescent="0.25">
      <c r="B94" s="59" t="s">
        <v>31</v>
      </c>
      <c r="C94" s="118">
        <f>SUM(C88:C92)</f>
        <v>77249</v>
      </c>
      <c r="D94" s="118">
        <f>SUM(D88:D92)</f>
        <v>89927</v>
      </c>
      <c r="E94" s="99"/>
      <c r="F94" s="99"/>
      <c r="G94" s="99"/>
      <c r="H94" s="99"/>
      <c r="I94" s="99"/>
      <c r="J94" s="99"/>
      <c r="K94" s="100"/>
      <c r="L94" s="119">
        <f>SUM(L88:L92)</f>
        <v>96209</v>
      </c>
      <c r="M94" s="78"/>
    </row>
    <row r="95" spans="2:14" ht="13.5" thickTop="1" x14ac:dyDescent="0.2">
      <c r="C95" s="99"/>
      <c r="D95" s="99"/>
      <c r="E95" s="99"/>
      <c r="F95" s="99"/>
      <c r="G95" s="99"/>
      <c r="H95" s="99"/>
      <c r="I95" s="99"/>
      <c r="J95" s="99"/>
      <c r="K95" s="100"/>
      <c r="L95" s="100"/>
    </row>
    <row r="96" spans="2:14" ht="26.25" x14ac:dyDescent="0.25">
      <c r="B96" s="120" t="s">
        <v>16</v>
      </c>
      <c r="H96" s="107" t="s">
        <v>333</v>
      </c>
      <c r="J96" s="124">
        <v>26055</v>
      </c>
    </row>
    <row r="97" spans="1:12" x14ac:dyDescent="0.2">
      <c r="H97" s="107" t="s">
        <v>334</v>
      </c>
      <c r="J97" s="195">
        <f>J98-J96</f>
        <v>70154</v>
      </c>
    </row>
    <row r="98" spans="1:12" x14ac:dyDescent="0.2">
      <c r="B98" s="114" t="s">
        <v>59</v>
      </c>
      <c r="C98" s="95"/>
      <c r="D98" s="95"/>
      <c r="E98" s="95"/>
      <c r="F98" s="95"/>
      <c r="G98" s="95"/>
      <c r="H98" s="95"/>
      <c r="I98" s="95"/>
      <c r="J98" s="194">
        <f>L94</f>
        <v>96209</v>
      </c>
    </row>
    <row r="99" spans="1:12" x14ac:dyDescent="0.2">
      <c r="B99" s="90" t="s">
        <v>273</v>
      </c>
      <c r="C99" s="100"/>
      <c r="D99" s="100">
        <v>23592</v>
      </c>
      <c r="E99" s="95"/>
      <c r="F99" s="95"/>
      <c r="G99" s="95"/>
      <c r="H99" s="95"/>
      <c r="I99" s="95"/>
      <c r="J99" s="95"/>
      <c r="L99" s="100"/>
    </row>
    <row r="100" spans="1:12" x14ac:dyDescent="0.2">
      <c r="B100" s="90" t="s">
        <v>274</v>
      </c>
      <c r="C100" s="100"/>
      <c r="D100" s="100"/>
      <c r="E100" s="95"/>
      <c r="F100" s="95"/>
      <c r="G100" s="95"/>
      <c r="H100" s="95"/>
      <c r="I100" s="95"/>
      <c r="J100" s="95"/>
      <c r="L100" s="100"/>
    </row>
    <row r="101" spans="1:12" x14ac:dyDescent="0.2">
      <c r="A101" s="86" t="s">
        <v>275</v>
      </c>
      <c r="B101" s="90" t="s">
        <v>276</v>
      </c>
      <c r="C101" s="100"/>
      <c r="D101" s="100">
        <v>6823</v>
      </c>
      <c r="E101" s="95"/>
      <c r="F101" s="95"/>
      <c r="G101" s="95"/>
      <c r="H101" s="95"/>
      <c r="I101" s="100"/>
      <c r="J101" s="95"/>
      <c r="L101" s="100"/>
    </row>
    <row r="102" spans="1:12" x14ac:dyDescent="0.2">
      <c r="A102" s="86" t="s">
        <v>275</v>
      </c>
      <c r="B102" s="90" t="s">
        <v>277</v>
      </c>
      <c r="C102" s="100"/>
      <c r="D102" s="100"/>
      <c r="E102" s="95"/>
      <c r="F102" s="95"/>
      <c r="G102" s="95"/>
      <c r="H102" s="95"/>
      <c r="I102" s="95"/>
      <c r="J102" s="95"/>
      <c r="L102" s="100"/>
    </row>
    <row r="103" spans="1:12" x14ac:dyDescent="0.2">
      <c r="A103" s="86"/>
      <c r="B103" s="110"/>
      <c r="C103" s="100"/>
      <c r="D103" s="100"/>
      <c r="E103" s="95"/>
      <c r="F103" s="95"/>
      <c r="G103" s="95"/>
      <c r="H103" s="95"/>
      <c r="I103" s="95"/>
      <c r="J103" s="95"/>
      <c r="L103" s="100"/>
    </row>
    <row r="104" spans="1:12" x14ac:dyDescent="0.2">
      <c r="B104" s="102"/>
      <c r="C104" s="95"/>
      <c r="D104" s="95"/>
      <c r="E104" s="95"/>
      <c r="F104" s="95"/>
      <c r="G104" s="95"/>
      <c r="H104" s="95"/>
      <c r="I104" s="95"/>
      <c r="J104" s="95"/>
    </row>
    <row r="105" spans="1:12" x14ac:dyDescent="0.2">
      <c r="B105" s="103" t="s">
        <v>20</v>
      </c>
      <c r="C105" s="105">
        <f>SUM(C99:C103)</f>
        <v>0</v>
      </c>
      <c r="D105" s="105">
        <f>SUM(D99:D103)</f>
        <v>30415</v>
      </c>
      <c r="E105" s="95"/>
      <c r="F105" s="95"/>
      <c r="G105" s="95"/>
      <c r="H105" s="95"/>
      <c r="I105" s="95"/>
      <c r="J105" s="95"/>
      <c r="L105" s="105">
        <f>SUM(L99:L103)</f>
        <v>0</v>
      </c>
    </row>
    <row r="106" spans="1:12" x14ac:dyDescent="0.2">
      <c r="B106" s="102"/>
      <c r="C106" s="95"/>
      <c r="D106" s="95"/>
      <c r="E106" s="95"/>
      <c r="F106" s="95"/>
      <c r="G106" s="95"/>
      <c r="H106" s="95"/>
      <c r="I106" s="95"/>
      <c r="J106" s="95"/>
    </row>
    <row r="107" spans="1:12" x14ac:dyDescent="0.2">
      <c r="B107" s="114" t="s">
        <v>60</v>
      </c>
      <c r="C107" s="139"/>
      <c r="D107" s="139"/>
      <c r="E107" s="139"/>
      <c r="F107" s="139"/>
      <c r="G107" s="139"/>
      <c r="H107" s="139"/>
      <c r="I107" s="139"/>
      <c r="J107" s="139"/>
      <c r="K107" s="139"/>
      <c r="L107" s="140"/>
    </row>
    <row r="108" spans="1:12" x14ac:dyDescent="0.2">
      <c r="A108" s="86" t="s">
        <v>278</v>
      </c>
      <c r="B108" s="90" t="s">
        <v>279</v>
      </c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</row>
    <row r="109" spans="1:12" x14ac:dyDescent="0.2">
      <c r="A109" s="86" t="s">
        <v>280</v>
      </c>
      <c r="B109" s="90" t="s">
        <v>272</v>
      </c>
      <c r="C109" s="100"/>
      <c r="D109" s="100">
        <v>16000</v>
      </c>
      <c r="E109" s="100"/>
      <c r="F109" s="100"/>
      <c r="G109" s="100"/>
      <c r="H109" s="100"/>
      <c r="I109" s="100"/>
      <c r="J109" s="100"/>
      <c r="K109" s="100"/>
      <c r="L109" s="100"/>
    </row>
    <row r="110" spans="1:12" x14ac:dyDescent="0.2">
      <c r="B110" s="110"/>
      <c r="C110" s="139"/>
      <c r="D110" s="139"/>
      <c r="E110" s="139"/>
      <c r="F110" s="139"/>
      <c r="G110" s="139"/>
      <c r="H110" s="139"/>
      <c r="I110" s="139"/>
      <c r="J110" s="139"/>
      <c r="K110" s="139"/>
      <c r="L110" s="140"/>
    </row>
    <row r="111" spans="1:12" x14ac:dyDescent="0.2">
      <c r="B111" s="103" t="s">
        <v>26</v>
      </c>
      <c r="C111" s="105">
        <f t="shared" ref="C111:J111" si="2">SUM(C108:C109)</f>
        <v>0</v>
      </c>
      <c r="D111" s="105">
        <f t="shared" si="2"/>
        <v>16000</v>
      </c>
      <c r="E111" s="105">
        <f t="shared" si="2"/>
        <v>0</v>
      </c>
      <c r="F111" s="105">
        <f t="shared" si="2"/>
        <v>0</v>
      </c>
      <c r="G111" s="105">
        <f t="shared" si="2"/>
        <v>0</v>
      </c>
      <c r="H111" s="105">
        <f t="shared" si="2"/>
        <v>0</v>
      </c>
      <c r="I111" s="105">
        <f t="shared" si="2"/>
        <v>0</v>
      </c>
      <c r="J111" s="105">
        <f t="shared" si="2"/>
        <v>0</v>
      </c>
      <c r="K111" s="105"/>
      <c r="L111" s="105">
        <f>SUM(L108:L109)</f>
        <v>0</v>
      </c>
    </row>
    <row r="112" spans="1:12" x14ac:dyDescent="0.2">
      <c r="B112" s="114"/>
      <c r="C112" s="106"/>
      <c r="D112" s="139"/>
      <c r="E112" s="139"/>
      <c r="F112" s="139"/>
      <c r="G112" s="139"/>
      <c r="H112" s="139"/>
      <c r="I112" s="139"/>
      <c r="J112" s="139"/>
      <c r="K112" s="139"/>
      <c r="L112" s="106"/>
    </row>
    <row r="113" spans="1:12" x14ac:dyDescent="0.2">
      <c r="B113" s="103" t="s">
        <v>61</v>
      </c>
      <c r="C113" s="105">
        <f>C105+C111</f>
        <v>0</v>
      </c>
      <c r="D113" s="105">
        <f>D105+D111</f>
        <v>46415</v>
      </c>
      <c r="E113" s="105">
        <f>E111</f>
        <v>0</v>
      </c>
      <c r="F113" s="105">
        <f t="shared" ref="F113:K113" si="3">F111</f>
        <v>0</v>
      </c>
      <c r="G113" s="105">
        <f t="shared" si="3"/>
        <v>0</v>
      </c>
      <c r="H113" s="105">
        <f t="shared" si="3"/>
        <v>0</v>
      </c>
      <c r="I113" s="105">
        <f t="shared" si="3"/>
        <v>0</v>
      </c>
      <c r="J113" s="105">
        <f t="shared" si="3"/>
        <v>0</v>
      </c>
      <c r="K113" s="105">
        <f t="shared" si="3"/>
        <v>0</v>
      </c>
      <c r="L113" s="105">
        <f>L105+L111</f>
        <v>0</v>
      </c>
    </row>
    <row r="114" spans="1:12" x14ac:dyDescent="0.2">
      <c r="B114" s="114"/>
      <c r="C114" s="106"/>
      <c r="D114" s="139"/>
      <c r="E114" s="139"/>
      <c r="F114" s="139"/>
      <c r="G114" s="139"/>
      <c r="H114" s="139"/>
      <c r="I114" s="139"/>
      <c r="J114" s="139"/>
      <c r="K114" s="139"/>
      <c r="L114" s="106"/>
    </row>
    <row r="115" spans="1:12" x14ac:dyDescent="0.2">
      <c r="B115" s="114" t="s">
        <v>62</v>
      </c>
      <c r="C115" s="100"/>
      <c r="D115" s="139"/>
      <c r="E115" s="139"/>
      <c r="F115" s="139"/>
      <c r="G115" s="139"/>
      <c r="H115" s="139"/>
      <c r="I115" s="139"/>
      <c r="J115" s="139"/>
      <c r="K115" s="139"/>
      <c r="L115" s="106"/>
    </row>
    <row r="116" spans="1:12" x14ac:dyDescent="0.2">
      <c r="A116" s="1" t="s">
        <v>281</v>
      </c>
      <c r="B116" s="90" t="s">
        <v>335</v>
      </c>
      <c r="C116" s="100"/>
      <c r="D116" s="100">
        <v>46440</v>
      </c>
      <c r="E116" s="100"/>
      <c r="F116" s="100"/>
      <c r="G116" s="100"/>
      <c r="H116" s="100"/>
      <c r="I116" s="100"/>
      <c r="J116" s="100"/>
      <c r="K116" s="108"/>
      <c r="L116" s="100"/>
    </row>
    <row r="117" spans="1:12" x14ac:dyDescent="0.2">
      <c r="A117" s="1" t="s">
        <v>281</v>
      </c>
      <c r="B117" s="90" t="s">
        <v>284</v>
      </c>
      <c r="C117" s="100"/>
      <c r="D117" s="100"/>
      <c r="E117" s="100"/>
      <c r="F117" s="100"/>
      <c r="G117" s="100"/>
      <c r="H117" s="100"/>
      <c r="I117" s="100"/>
      <c r="J117" s="100"/>
      <c r="K117" s="108"/>
      <c r="L117" s="100"/>
    </row>
    <row r="118" spans="1:12" x14ac:dyDescent="0.2">
      <c r="A118" s="1" t="s">
        <v>283</v>
      </c>
      <c r="B118" s="90" t="s">
        <v>282</v>
      </c>
      <c r="C118" s="100"/>
      <c r="D118" s="100"/>
      <c r="E118" s="100"/>
      <c r="F118" s="100"/>
      <c r="G118" s="100"/>
      <c r="H118" s="100"/>
      <c r="I118" s="100"/>
      <c r="J118" s="100"/>
      <c r="K118" s="108"/>
      <c r="L118" s="100"/>
    </row>
    <row r="119" spans="1:12" x14ac:dyDescent="0.2">
      <c r="A119" s="1" t="s">
        <v>283</v>
      </c>
      <c r="B119" s="90" t="s">
        <v>127</v>
      </c>
      <c r="C119" s="140"/>
      <c r="D119" s="139"/>
      <c r="E119" s="139"/>
      <c r="F119" s="139"/>
      <c r="G119" s="100"/>
      <c r="H119" s="139"/>
      <c r="I119" s="100"/>
      <c r="J119" s="100"/>
      <c r="K119" s="108"/>
      <c r="L119" s="100"/>
    </row>
    <row r="120" spans="1:12" x14ac:dyDescent="0.2">
      <c r="B120" s="110"/>
      <c r="C120" s="140"/>
      <c r="D120" s="139"/>
      <c r="E120" s="139"/>
      <c r="F120" s="139"/>
      <c r="G120" s="100"/>
      <c r="H120" s="139"/>
      <c r="I120" s="100"/>
      <c r="J120" s="100"/>
      <c r="K120" s="108"/>
      <c r="L120" s="100"/>
    </row>
    <row r="121" spans="1:12" x14ac:dyDescent="0.2">
      <c r="B121" s="110"/>
      <c r="C121" s="106"/>
      <c r="D121" s="139"/>
      <c r="E121" s="139"/>
      <c r="F121" s="139"/>
      <c r="G121" s="100"/>
      <c r="H121" s="139"/>
      <c r="I121" s="100"/>
      <c r="J121" s="100"/>
      <c r="K121" s="108"/>
      <c r="L121" s="106"/>
    </row>
    <row r="122" spans="1:12" x14ac:dyDescent="0.2">
      <c r="B122" s="103" t="s">
        <v>27</v>
      </c>
      <c r="C122" s="105">
        <f t="shared" ref="C122:J122" si="4">SUM(C116:C120)</f>
        <v>0</v>
      </c>
      <c r="D122" s="105">
        <f t="shared" si="4"/>
        <v>46440</v>
      </c>
      <c r="E122" s="105">
        <f t="shared" si="4"/>
        <v>0</v>
      </c>
      <c r="F122" s="105">
        <f t="shared" si="4"/>
        <v>0</v>
      </c>
      <c r="G122" s="105">
        <f t="shared" si="4"/>
        <v>0</v>
      </c>
      <c r="H122" s="105">
        <f t="shared" si="4"/>
        <v>0</v>
      </c>
      <c r="I122" s="105">
        <f t="shared" si="4"/>
        <v>0</v>
      </c>
      <c r="J122" s="105">
        <f t="shared" si="4"/>
        <v>0</v>
      </c>
      <c r="K122" s="112"/>
      <c r="L122" s="105">
        <f>SUM(L116:L120)</f>
        <v>0</v>
      </c>
    </row>
    <row r="123" spans="1:12" x14ac:dyDescent="0.2">
      <c r="B123" s="114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</row>
    <row r="124" spans="1:12" x14ac:dyDescent="0.2">
      <c r="B124" s="114" t="s">
        <v>74</v>
      </c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</row>
    <row r="125" spans="1:12" x14ac:dyDescent="0.2">
      <c r="B125" s="90" t="s">
        <v>122</v>
      </c>
      <c r="C125" s="111"/>
      <c r="D125" s="111"/>
      <c r="E125" s="111"/>
      <c r="F125" s="111"/>
      <c r="G125" s="111"/>
      <c r="H125" s="111"/>
      <c r="I125" s="111"/>
      <c r="J125" s="100"/>
      <c r="K125" s="111"/>
      <c r="L125" s="111"/>
    </row>
    <row r="126" spans="1:12" x14ac:dyDescent="0.2">
      <c r="B126" s="110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</row>
    <row r="127" spans="1:12" x14ac:dyDescent="0.2">
      <c r="B127" s="103" t="s">
        <v>17</v>
      </c>
      <c r="C127" s="105">
        <f>C122+C125</f>
        <v>0</v>
      </c>
      <c r="D127" s="105">
        <f>SUM(D122:D126)</f>
        <v>46440</v>
      </c>
      <c r="E127" s="105">
        <f>E122+E125</f>
        <v>0</v>
      </c>
      <c r="F127" s="105">
        <f>F122+F125</f>
        <v>0</v>
      </c>
      <c r="G127" s="105">
        <f>G122+G125</f>
        <v>0</v>
      </c>
      <c r="H127" s="105">
        <f>H122+H125</f>
        <v>0</v>
      </c>
      <c r="I127" s="105">
        <f>H127-G127</f>
        <v>0</v>
      </c>
      <c r="J127" s="105">
        <f>I127</f>
        <v>0</v>
      </c>
      <c r="K127" s="105"/>
      <c r="L127" s="105">
        <f>SUM(L122+L125)</f>
        <v>0</v>
      </c>
    </row>
    <row r="128" spans="1:12" x14ac:dyDescent="0.2">
      <c r="B128" s="102"/>
      <c r="C128" s="106"/>
      <c r="D128" s="106"/>
      <c r="E128" s="95"/>
      <c r="F128" s="95"/>
      <c r="G128" s="95"/>
      <c r="H128" s="95"/>
      <c r="I128" s="95"/>
      <c r="J128" s="95"/>
      <c r="L128" s="106"/>
    </row>
    <row r="129" spans="2:12" ht="15.75" x14ac:dyDescent="0.25">
      <c r="B129" s="117" t="s">
        <v>41</v>
      </c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</row>
    <row r="130" spans="2:12" x14ac:dyDescent="0.2">
      <c r="B130" s="102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</row>
    <row r="131" spans="2:12" x14ac:dyDescent="0.2">
      <c r="B131" s="102" t="s">
        <v>63</v>
      </c>
      <c r="C131" s="100">
        <f>C113-C122-C99-C100</f>
        <v>0</v>
      </c>
      <c r="D131" s="100">
        <f>D113-D122-D99-D100</f>
        <v>-23617</v>
      </c>
      <c r="E131" s="100"/>
      <c r="F131" s="100"/>
      <c r="G131" s="100"/>
      <c r="H131" s="100"/>
      <c r="I131" s="100"/>
      <c r="J131" s="100"/>
      <c r="K131" s="100"/>
      <c r="L131" s="100">
        <f>L113-L122-L99-L100</f>
        <v>0</v>
      </c>
    </row>
    <row r="132" spans="2:12" x14ac:dyDescent="0.2">
      <c r="B132" s="102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</row>
    <row r="133" spans="2:12" x14ac:dyDescent="0.2">
      <c r="B133" s="102" t="s">
        <v>75</v>
      </c>
      <c r="C133" s="100">
        <f>C99+C100</f>
        <v>0</v>
      </c>
      <c r="D133" s="100">
        <f>D99+D100</f>
        <v>23592</v>
      </c>
      <c r="E133" s="100"/>
      <c r="F133" s="100">
        <f>F99+F100</f>
        <v>0</v>
      </c>
      <c r="G133" s="100"/>
      <c r="H133" s="100"/>
      <c r="I133" s="100"/>
      <c r="J133" s="100"/>
      <c r="K133" s="100"/>
      <c r="L133" s="100">
        <f>D133</f>
        <v>23592</v>
      </c>
    </row>
    <row r="134" spans="2:12" x14ac:dyDescent="0.2">
      <c r="B134" s="102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</row>
    <row r="135" spans="2:12" ht="13.5" thickBot="1" x14ac:dyDescent="0.25">
      <c r="B135" s="102" t="s">
        <v>31</v>
      </c>
      <c r="C135" s="119">
        <f>SUM(C131:C133)</f>
        <v>0</v>
      </c>
      <c r="D135" s="119">
        <f>SUM(D131:D133)</f>
        <v>-25</v>
      </c>
      <c r="E135" s="100"/>
      <c r="F135" s="119">
        <f>SUM(F131:F133)</f>
        <v>0</v>
      </c>
      <c r="G135" s="100"/>
      <c r="H135" s="100"/>
      <c r="I135" s="100"/>
      <c r="J135" s="100"/>
      <c r="K135" s="100"/>
      <c r="L135" s="119">
        <f>SUM(L131:L133)</f>
        <v>23592</v>
      </c>
    </row>
    <row r="136" spans="2:12" ht="14.25" thickTop="1" thickBot="1" x14ac:dyDescent="0.25">
      <c r="C136" s="115"/>
      <c r="D136" s="115"/>
      <c r="E136" s="99"/>
      <c r="F136" s="99"/>
      <c r="G136" s="99"/>
      <c r="H136" s="99"/>
      <c r="I136" s="99"/>
      <c r="J136" s="99"/>
      <c r="K136" s="100"/>
      <c r="L136" s="116"/>
    </row>
    <row r="137" spans="2:12" ht="18.75" thickTop="1" x14ac:dyDescent="0.25">
      <c r="B137" s="161" t="s">
        <v>47</v>
      </c>
      <c r="C137" s="162"/>
      <c r="D137" s="162"/>
      <c r="E137" s="162"/>
      <c r="F137" s="162"/>
      <c r="G137" s="162"/>
      <c r="H137" s="162"/>
      <c r="I137" s="162"/>
      <c r="J137" s="162"/>
      <c r="K137" s="163"/>
      <c r="L137" s="164"/>
    </row>
    <row r="138" spans="2:12" ht="15.75" x14ac:dyDescent="0.25">
      <c r="B138" s="165" t="s">
        <v>33</v>
      </c>
      <c r="L138" s="166"/>
    </row>
    <row r="139" spans="2:12" x14ac:dyDescent="0.2">
      <c r="B139" s="167"/>
      <c r="L139" s="166"/>
    </row>
    <row r="140" spans="2:12" x14ac:dyDescent="0.2">
      <c r="B140" s="168" t="s">
        <v>48</v>
      </c>
      <c r="L140" s="166"/>
    </row>
    <row r="141" spans="2:12" ht="25.5" x14ac:dyDescent="0.2">
      <c r="B141" s="167" t="s">
        <v>43</v>
      </c>
      <c r="D141" s="175">
        <v>574803</v>
      </c>
      <c r="L141" s="166"/>
    </row>
    <row r="142" spans="2:12" ht="25.5" x14ac:dyDescent="0.2">
      <c r="B142" s="167" t="s">
        <v>73</v>
      </c>
      <c r="D142" s="121">
        <f>F77-F30</f>
        <v>574802</v>
      </c>
      <c r="E142" s="76" t="s">
        <v>55</v>
      </c>
      <c r="F142" s="160" t="s">
        <v>34</v>
      </c>
      <c r="L142" s="166"/>
    </row>
    <row r="143" spans="2:12" ht="13.5" thickBot="1" x14ac:dyDescent="0.25">
      <c r="B143" s="167" t="s">
        <v>40</v>
      </c>
      <c r="D143" s="177">
        <f>D141-D142</f>
        <v>1</v>
      </c>
      <c r="E143" s="122"/>
      <c r="L143" s="166"/>
    </row>
    <row r="144" spans="2:12" ht="13.5" thickTop="1" x14ac:dyDescent="0.2">
      <c r="B144" s="167"/>
      <c r="L144" s="166"/>
    </row>
    <row r="145" spans="2:12" ht="25.5" x14ac:dyDescent="0.2">
      <c r="B145" s="169" t="s">
        <v>50</v>
      </c>
      <c r="D145" s="175">
        <v>1114307</v>
      </c>
      <c r="E145" s="76" t="s">
        <v>55</v>
      </c>
      <c r="F145" s="160" t="s">
        <v>36</v>
      </c>
      <c r="G145" s="142"/>
      <c r="H145" s="95"/>
      <c r="I145" s="137"/>
      <c r="J145" s="95"/>
      <c r="L145" s="166"/>
    </row>
    <row r="146" spans="2:12" ht="25.5" x14ac:dyDescent="0.2">
      <c r="B146" s="169" t="s">
        <v>37</v>
      </c>
      <c r="D146" s="121">
        <f>D21</f>
        <v>1114306</v>
      </c>
      <c r="E146" s="76" t="s">
        <v>55</v>
      </c>
      <c r="F146" s="160" t="s">
        <v>34</v>
      </c>
      <c r="L146" s="166"/>
    </row>
    <row r="147" spans="2:12" ht="13.5" thickBot="1" x14ac:dyDescent="0.25">
      <c r="B147" s="167" t="s">
        <v>40</v>
      </c>
      <c r="D147" s="177">
        <f>D145-D146</f>
        <v>1</v>
      </c>
      <c r="E147" s="188"/>
      <c r="F147" s="107"/>
      <c r="G147" s="107"/>
      <c r="H147" s="107"/>
      <c r="I147" s="107"/>
      <c r="L147" s="166"/>
    </row>
    <row r="148" spans="2:12" ht="13.5" thickTop="1" x14ac:dyDescent="0.2">
      <c r="B148" s="167"/>
      <c r="D148" s="100"/>
      <c r="L148" s="166"/>
    </row>
    <row r="149" spans="2:12" x14ac:dyDescent="0.2">
      <c r="B149" s="167"/>
      <c r="L149" s="166"/>
    </row>
    <row r="150" spans="2:12" ht="25.5" x14ac:dyDescent="0.2">
      <c r="B150" s="170" t="s">
        <v>51</v>
      </c>
      <c r="D150" s="25" t="s">
        <v>10</v>
      </c>
      <c r="E150" s="25" t="s">
        <v>0</v>
      </c>
      <c r="F150" s="25" t="s">
        <v>45</v>
      </c>
      <c r="L150" s="166"/>
    </row>
    <row r="151" spans="2:12" x14ac:dyDescent="0.2">
      <c r="B151" s="169" t="s">
        <v>49</v>
      </c>
      <c r="D151" s="121">
        <f>C32</f>
        <v>1120292</v>
      </c>
      <c r="E151" s="121">
        <f>D32</f>
        <v>1136903</v>
      </c>
      <c r="F151" s="121">
        <f>L32</f>
        <v>1141995</v>
      </c>
      <c r="G151" s="76" t="s">
        <v>54</v>
      </c>
      <c r="H151" s="160" t="s">
        <v>34</v>
      </c>
      <c r="L151" s="166"/>
    </row>
    <row r="152" spans="2:12" x14ac:dyDescent="0.2">
      <c r="B152" s="169" t="s">
        <v>44</v>
      </c>
      <c r="D152" s="121">
        <f>C83</f>
        <v>1120292</v>
      </c>
      <c r="E152" s="121">
        <f>D83</f>
        <v>1046976</v>
      </c>
      <c r="F152" s="121">
        <f>L83</f>
        <v>1045786</v>
      </c>
      <c r="G152" s="76" t="s">
        <v>54</v>
      </c>
      <c r="H152" s="160" t="s">
        <v>34</v>
      </c>
      <c r="L152" s="166"/>
    </row>
    <row r="153" spans="2:12" ht="13.5" thickBot="1" x14ac:dyDescent="0.25">
      <c r="B153" s="169" t="s">
        <v>46</v>
      </c>
      <c r="D153" s="178">
        <f>D151-D152</f>
        <v>0</v>
      </c>
      <c r="E153" s="178">
        <f>E151-E152</f>
        <v>89927</v>
      </c>
      <c r="F153" s="178">
        <f>F151-F152</f>
        <v>96209</v>
      </c>
      <c r="G153" s="107" t="s">
        <v>18</v>
      </c>
      <c r="L153" s="166"/>
    </row>
    <row r="154" spans="2:12" ht="13.5" thickTop="1" x14ac:dyDescent="0.2">
      <c r="B154" s="167"/>
      <c r="L154" s="166"/>
    </row>
    <row r="155" spans="2:12" ht="15.75" x14ac:dyDescent="0.25">
      <c r="B155" s="165" t="s">
        <v>42</v>
      </c>
      <c r="L155" s="166"/>
    </row>
    <row r="156" spans="2:12" x14ac:dyDescent="0.2">
      <c r="B156" s="168" t="s">
        <v>48</v>
      </c>
      <c r="L156" s="166"/>
    </row>
    <row r="157" spans="2:12" ht="25.5" x14ac:dyDescent="0.2">
      <c r="B157" s="167" t="s">
        <v>43</v>
      </c>
      <c r="D157" s="176">
        <v>0</v>
      </c>
      <c r="L157" s="166"/>
    </row>
    <row r="158" spans="2:12" ht="25.5" x14ac:dyDescent="0.2">
      <c r="B158" s="167" t="s">
        <v>73</v>
      </c>
      <c r="D158" s="121">
        <f>F122-F111</f>
        <v>0</v>
      </c>
      <c r="E158" s="76" t="s">
        <v>55</v>
      </c>
      <c r="F158" s="160" t="s">
        <v>34</v>
      </c>
      <c r="L158" s="166"/>
    </row>
    <row r="159" spans="2:12" ht="13.5" thickBot="1" x14ac:dyDescent="0.25">
      <c r="B159" s="167" t="s">
        <v>40</v>
      </c>
      <c r="D159" s="177">
        <f>D157-D158</f>
        <v>0</v>
      </c>
      <c r="L159" s="166"/>
    </row>
    <row r="160" spans="2:12" ht="13.5" thickTop="1" x14ac:dyDescent="0.2">
      <c r="B160" s="167"/>
      <c r="I160" s="107"/>
      <c r="L160" s="166"/>
    </row>
    <row r="161" spans="2:24" ht="25.5" x14ac:dyDescent="0.2">
      <c r="B161" s="169" t="s">
        <v>52</v>
      </c>
      <c r="D161" s="176">
        <v>0</v>
      </c>
      <c r="E161" s="76" t="s">
        <v>55</v>
      </c>
      <c r="F161" s="160" t="s">
        <v>36</v>
      </c>
      <c r="H161" s="123"/>
      <c r="I161" s="122"/>
      <c r="L161" s="166"/>
    </row>
    <row r="162" spans="2:24" ht="25.5" x14ac:dyDescent="0.2">
      <c r="B162" s="169" t="s">
        <v>37</v>
      </c>
      <c r="D162" s="121">
        <f>D105</f>
        <v>30415</v>
      </c>
      <c r="E162" s="76" t="s">
        <v>55</v>
      </c>
      <c r="F162" s="160" t="s">
        <v>34</v>
      </c>
      <c r="L162" s="166"/>
    </row>
    <row r="163" spans="2:24" ht="13.5" thickBot="1" x14ac:dyDescent="0.25">
      <c r="B163" s="167" t="s">
        <v>40</v>
      </c>
      <c r="D163" s="177">
        <f>D161-D162</f>
        <v>-30415</v>
      </c>
      <c r="L163" s="166"/>
    </row>
    <row r="164" spans="2:24" ht="13.5" thickTop="1" x14ac:dyDescent="0.2">
      <c r="B164" s="167"/>
      <c r="L164" s="166"/>
    </row>
    <row r="165" spans="2:24" ht="25.5" x14ac:dyDescent="0.2">
      <c r="B165" s="170" t="s">
        <v>51</v>
      </c>
      <c r="D165" s="25" t="s">
        <v>10</v>
      </c>
      <c r="E165" s="25" t="s">
        <v>0</v>
      </c>
      <c r="F165" s="25" t="s">
        <v>45</v>
      </c>
      <c r="H165" s="95"/>
      <c r="I165" s="95"/>
      <c r="J165" s="95"/>
      <c r="L165" s="166"/>
    </row>
    <row r="166" spans="2:24" x14ac:dyDescent="0.2">
      <c r="B166" s="169" t="s">
        <v>53</v>
      </c>
      <c r="D166" s="121">
        <f>C113</f>
        <v>0</v>
      </c>
      <c r="E166" s="121">
        <f>D113</f>
        <v>46415</v>
      </c>
      <c r="F166" s="121">
        <f>L113</f>
        <v>0</v>
      </c>
      <c r="G166" s="76" t="s">
        <v>54</v>
      </c>
      <c r="H166" s="160" t="s">
        <v>34</v>
      </c>
      <c r="L166" s="166"/>
    </row>
    <row r="167" spans="2:24" x14ac:dyDescent="0.2">
      <c r="B167" s="169" t="s">
        <v>72</v>
      </c>
      <c r="D167" s="121">
        <f>C127</f>
        <v>0</v>
      </c>
      <c r="E167" s="121">
        <f>D127</f>
        <v>46440</v>
      </c>
      <c r="F167" s="121">
        <f>L127</f>
        <v>0</v>
      </c>
      <c r="G167" s="76" t="s">
        <v>54</v>
      </c>
      <c r="H167" s="160" t="s">
        <v>34</v>
      </c>
      <c r="L167" s="166"/>
    </row>
    <row r="168" spans="2:24" ht="13.5" thickBot="1" x14ac:dyDescent="0.25">
      <c r="B168" s="169" t="s">
        <v>46</v>
      </c>
      <c r="D168" s="178">
        <f>D166-D167</f>
        <v>0</v>
      </c>
      <c r="E168" s="178">
        <f>E166-E167</f>
        <v>-25</v>
      </c>
      <c r="F168" s="178">
        <f>F166-F167</f>
        <v>0</v>
      </c>
      <c r="L168" s="166"/>
    </row>
    <row r="169" spans="2:24" ht="14.25" thickTop="1" thickBot="1" x14ac:dyDescent="0.25">
      <c r="B169" s="171"/>
      <c r="C169" s="172"/>
      <c r="D169" s="172"/>
      <c r="E169" s="172"/>
      <c r="F169" s="172"/>
      <c r="G169" s="172"/>
      <c r="H169" s="172"/>
      <c r="I169" s="172"/>
      <c r="J169" s="172"/>
      <c r="K169" s="173"/>
      <c r="L169" s="174"/>
    </row>
    <row r="170" spans="2:24" ht="13.5" thickTop="1" x14ac:dyDescent="0.2"/>
    <row r="171" spans="2:24" x14ac:dyDescent="0.2">
      <c r="M171" s="76"/>
    </row>
    <row r="172" spans="2:24" x14ac:dyDescent="0.2">
      <c r="B172" s="60"/>
      <c r="C172" s="3"/>
      <c r="D172" s="3"/>
      <c r="E172" s="3"/>
      <c r="F172" s="3"/>
      <c r="G172" s="3"/>
      <c r="H172" s="3"/>
      <c r="I172" s="3"/>
      <c r="J172" s="3"/>
      <c r="K172" s="61"/>
      <c r="L172" s="61"/>
      <c r="M172" s="3"/>
    </row>
    <row r="173" spans="2:24" x14ac:dyDescent="0.2">
      <c r="C173" s="124"/>
      <c r="D173" s="124"/>
      <c r="E173" s="124"/>
      <c r="F173" s="124"/>
      <c r="G173" s="124"/>
      <c r="H173" s="124"/>
      <c r="I173" s="124"/>
      <c r="J173" s="124"/>
      <c r="K173" s="97"/>
      <c r="L173" s="156"/>
      <c r="M173" s="76"/>
    </row>
    <row r="174" spans="2:24" x14ac:dyDescent="0.2">
      <c r="B174" s="125"/>
      <c r="C174" s="126"/>
      <c r="D174" s="126"/>
      <c r="E174" s="126"/>
      <c r="F174" s="126"/>
      <c r="G174" s="126"/>
      <c r="H174" s="126"/>
      <c r="I174" s="126"/>
      <c r="J174" s="126"/>
      <c r="K174" s="127"/>
      <c r="L174" s="157"/>
      <c r="M174" s="76"/>
    </row>
    <row r="175" spans="2:24" x14ac:dyDescent="0.2">
      <c r="C175" s="124"/>
      <c r="D175" s="124"/>
      <c r="E175" s="124"/>
      <c r="F175" s="124"/>
      <c r="G175" s="124"/>
      <c r="H175" s="124"/>
      <c r="I175" s="124"/>
      <c r="J175" s="124"/>
      <c r="K175" s="97"/>
      <c r="L175" s="156"/>
      <c r="M175" s="76"/>
    </row>
    <row r="176" spans="2:24" s="2" customFormat="1" x14ac:dyDescent="0.2">
      <c r="B176" s="60"/>
      <c r="C176" s="128"/>
      <c r="D176" s="128"/>
      <c r="E176" s="128"/>
      <c r="F176" s="128"/>
      <c r="G176" s="128"/>
      <c r="H176" s="128"/>
      <c r="I176" s="128"/>
      <c r="J176" s="128"/>
      <c r="K176" s="129"/>
      <c r="L176" s="106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</row>
    <row r="178" spans="2:24" x14ac:dyDescent="0.2">
      <c r="B178" s="60"/>
    </row>
    <row r="179" spans="2:24" x14ac:dyDescent="0.2">
      <c r="B179" s="130"/>
      <c r="C179" s="131"/>
      <c r="D179" s="131"/>
      <c r="E179" s="131"/>
      <c r="F179" s="131"/>
      <c r="G179" s="131"/>
      <c r="H179" s="131"/>
      <c r="I179" s="131"/>
      <c r="J179" s="131"/>
      <c r="K179" s="129"/>
      <c r="L179" s="158"/>
      <c r="M179" s="76"/>
    </row>
    <row r="180" spans="2:24" x14ac:dyDescent="0.2">
      <c r="C180" s="124"/>
      <c r="D180" s="124"/>
      <c r="E180" s="124"/>
      <c r="F180" s="124"/>
      <c r="G180" s="124"/>
      <c r="H180" s="124"/>
      <c r="I180" s="124"/>
      <c r="J180" s="124"/>
      <c r="K180" s="129"/>
      <c r="L180" s="156"/>
      <c r="M180" s="76"/>
    </row>
    <row r="181" spans="2:24" x14ac:dyDescent="0.2">
      <c r="B181" s="98"/>
      <c r="C181" s="131"/>
      <c r="D181" s="131"/>
      <c r="E181" s="131"/>
      <c r="F181" s="131"/>
      <c r="G181" s="131"/>
      <c r="H181" s="131"/>
      <c r="I181" s="131"/>
      <c r="J181" s="131"/>
      <c r="K181" s="129"/>
      <c r="L181" s="159"/>
      <c r="M181" s="76"/>
    </row>
    <row r="182" spans="2:24" x14ac:dyDescent="0.2">
      <c r="C182" s="124"/>
      <c r="D182" s="124"/>
      <c r="E182" s="124"/>
      <c r="F182" s="124"/>
      <c r="G182" s="124"/>
      <c r="H182" s="124"/>
      <c r="I182" s="124"/>
      <c r="J182" s="124"/>
      <c r="K182" s="129"/>
      <c r="L182" s="156"/>
      <c r="M182" s="76"/>
    </row>
    <row r="183" spans="2:24" s="2" customFormat="1" x14ac:dyDescent="0.2">
      <c r="B183" s="60"/>
      <c r="C183" s="77"/>
      <c r="D183" s="77"/>
      <c r="E183" s="77"/>
      <c r="F183" s="77"/>
      <c r="G183" s="77"/>
      <c r="H183" s="77"/>
      <c r="I183" s="77"/>
      <c r="J183" s="77"/>
      <c r="K183" s="129"/>
      <c r="L183" s="106"/>
      <c r="M183" s="77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</row>
    <row r="187" spans="2:24" x14ac:dyDescent="0.2">
      <c r="B187" s="78"/>
    </row>
  </sheetData>
  <mergeCells count="2">
    <mergeCell ref="A1:B1"/>
    <mergeCell ref="G2:H2"/>
  </mergeCells>
  <pageMargins left="0.23622047244094491" right="0.23622047244094491" top="0.35433070866141736" bottom="0.74803149606299213" header="0.11811023622047245" footer="0.31496062992125984"/>
  <pageSetup paperSize="9" scale="71" fitToHeight="0" orientation="landscape" r:id="rId1"/>
  <headerFooter alignWithMargins="0">
    <oddFooter>&amp;RCopyright © Strictly Education 4S 2020. No unauthorised copying permitted</oddFooter>
  </headerFooter>
  <rowBreaks count="4" manualBreakCount="4">
    <brk id="33" max="16383" man="1"/>
    <brk id="59" max="16383" man="1"/>
    <brk id="94" max="16383" man="1"/>
    <brk id="1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style="1" customWidth="1"/>
    <col min="2" max="2" width="57" style="1" customWidth="1"/>
    <col min="3" max="3" width="11.5703125" style="27" customWidth="1"/>
    <col min="4" max="4" width="12.140625" style="38" customWidth="1"/>
    <col min="5" max="5" width="148.85546875" style="59" bestFit="1" customWidth="1"/>
    <col min="6" max="16384" width="9.140625" style="1"/>
  </cols>
  <sheetData>
    <row r="1" spans="1:6" ht="25.5" customHeight="1" thickBot="1" x14ac:dyDescent="0.35">
      <c r="A1" s="198" t="s">
        <v>118</v>
      </c>
      <c r="B1" s="199"/>
    </row>
    <row r="2" spans="1:6" ht="32.25" customHeight="1" x14ac:dyDescent="0.2">
      <c r="A2" s="20"/>
      <c r="B2" s="94" t="s">
        <v>211</v>
      </c>
      <c r="C2" s="36"/>
    </row>
    <row r="3" spans="1:6" ht="18.75" customHeight="1" x14ac:dyDescent="0.25">
      <c r="A3" s="4"/>
    </row>
    <row r="4" spans="1:6" s="3" customFormat="1" ht="45.75" customHeight="1" x14ac:dyDescent="0.2">
      <c r="C4" s="3" t="s">
        <v>208</v>
      </c>
      <c r="D4" s="3" t="s">
        <v>209</v>
      </c>
      <c r="E4" s="3" t="s">
        <v>13</v>
      </c>
    </row>
    <row r="5" spans="1:6" s="3" customFormat="1" ht="22.5" customHeight="1" x14ac:dyDescent="0.2">
      <c r="B5" s="11" t="s">
        <v>15</v>
      </c>
      <c r="D5" s="61"/>
    </row>
    <row r="6" spans="1:6" x14ac:dyDescent="0.2">
      <c r="F6" s="72"/>
    </row>
    <row r="7" spans="1:6" ht="12.75" customHeight="1" x14ac:dyDescent="0.2">
      <c r="A7" s="2"/>
      <c r="B7" s="2" t="s">
        <v>57</v>
      </c>
      <c r="C7" s="32"/>
      <c r="D7" s="63"/>
      <c r="F7" s="72"/>
    </row>
    <row r="8" spans="1:6" ht="12.75" customHeight="1" x14ac:dyDescent="0.2">
      <c r="A8" s="2"/>
      <c r="B8" s="26" t="s">
        <v>174</v>
      </c>
      <c r="C8" s="32"/>
      <c r="D8" s="33">
        <v>7215</v>
      </c>
      <c r="E8" s="78" t="s">
        <v>210</v>
      </c>
      <c r="F8" s="72"/>
    </row>
    <row r="9" spans="1:6" ht="30" customHeight="1" x14ac:dyDescent="0.2">
      <c r="A9" s="2"/>
      <c r="B9" s="9" t="s">
        <v>83</v>
      </c>
      <c r="C9" s="56"/>
      <c r="D9" s="33">
        <v>6599</v>
      </c>
      <c r="E9" s="78" t="s">
        <v>185</v>
      </c>
      <c r="F9" s="72"/>
    </row>
    <row r="10" spans="1:6" ht="26.25" customHeight="1" x14ac:dyDescent="0.2">
      <c r="A10" s="60"/>
      <c r="B10" s="81" t="s">
        <v>178</v>
      </c>
      <c r="C10" s="56"/>
      <c r="D10" s="33">
        <v>5013</v>
      </c>
      <c r="F10" s="72"/>
    </row>
    <row r="11" spans="1:6" x14ac:dyDescent="0.2">
      <c r="B11" s="7" t="s">
        <v>85</v>
      </c>
      <c r="C11" s="56">
        <v>19440</v>
      </c>
      <c r="D11" s="33">
        <v>25941</v>
      </c>
      <c r="E11" s="78" t="s">
        <v>198</v>
      </c>
      <c r="F11" s="72"/>
    </row>
    <row r="12" spans="1:6" ht="12.75" customHeight="1" x14ac:dyDescent="0.2">
      <c r="B12" s="7"/>
      <c r="C12" s="56"/>
      <c r="D12" s="33"/>
      <c r="E12" s="90"/>
      <c r="F12" s="72"/>
    </row>
    <row r="13" spans="1:6" ht="22.5" customHeight="1" x14ac:dyDescent="0.2">
      <c r="A13" s="2"/>
      <c r="B13" s="2" t="s">
        <v>58</v>
      </c>
      <c r="C13" s="30"/>
      <c r="D13" s="37"/>
      <c r="F13" s="72"/>
    </row>
    <row r="14" spans="1:6" x14ac:dyDescent="0.2">
      <c r="B14" s="2" t="s">
        <v>4</v>
      </c>
      <c r="C14" s="30"/>
      <c r="D14" s="37"/>
      <c r="F14" s="72"/>
    </row>
    <row r="15" spans="1:6" ht="12.75" customHeight="1" x14ac:dyDescent="0.2">
      <c r="B15" s="1" t="s">
        <v>89</v>
      </c>
      <c r="C15" s="56">
        <v>476282</v>
      </c>
      <c r="D15" s="33">
        <v>469751</v>
      </c>
      <c r="E15" s="78" t="s">
        <v>207</v>
      </c>
      <c r="F15" s="72"/>
    </row>
    <row r="16" spans="1:6" x14ac:dyDescent="0.2">
      <c r="B16" s="5"/>
      <c r="C16" s="56"/>
      <c r="D16" s="33"/>
      <c r="E16" s="78"/>
      <c r="F16" s="72"/>
    </row>
    <row r="17" spans="2:6" x14ac:dyDescent="0.2">
      <c r="B17" s="2" t="s">
        <v>6</v>
      </c>
      <c r="C17" s="30"/>
      <c r="D17" s="37"/>
      <c r="F17" s="72"/>
    </row>
    <row r="18" spans="2:6" x14ac:dyDescent="0.2">
      <c r="B18" s="1" t="s">
        <v>100</v>
      </c>
      <c r="C18" s="56">
        <v>26000</v>
      </c>
      <c r="D18" s="33">
        <v>21230</v>
      </c>
      <c r="E18" s="78" t="s">
        <v>212</v>
      </c>
      <c r="F18" s="72"/>
    </row>
    <row r="19" spans="2:6" x14ac:dyDescent="0.2">
      <c r="C19" s="30"/>
      <c r="D19" s="37"/>
      <c r="F19" s="72"/>
    </row>
    <row r="20" spans="2:6" x14ac:dyDescent="0.2">
      <c r="B20" s="2" t="s">
        <v>8</v>
      </c>
      <c r="C20" s="30"/>
      <c r="D20" s="37"/>
      <c r="F20" s="72"/>
    </row>
    <row r="21" spans="2:6" ht="15" customHeight="1" x14ac:dyDescent="0.2">
      <c r="B21" s="7" t="s">
        <v>107</v>
      </c>
      <c r="C21" s="30">
        <v>20000</v>
      </c>
      <c r="D21" s="33">
        <v>10249</v>
      </c>
      <c r="E21" s="78" t="s">
        <v>206</v>
      </c>
      <c r="F21" s="72"/>
    </row>
    <row r="22" spans="2:6" x14ac:dyDescent="0.2">
      <c r="B22" s="8"/>
      <c r="C22" s="30"/>
      <c r="D22" s="37"/>
    </row>
    <row r="23" spans="2:6" x14ac:dyDescent="0.2">
      <c r="C23" s="32"/>
      <c r="D23" s="63"/>
    </row>
    <row r="25" spans="2:6" x14ac:dyDescent="0.2">
      <c r="B25" s="50"/>
      <c r="C25" s="52"/>
      <c r="D25" s="69"/>
      <c r="E25" s="76"/>
    </row>
    <row r="26" spans="2:6" x14ac:dyDescent="0.2">
      <c r="C26" s="51"/>
      <c r="D26" s="68"/>
      <c r="E26" s="76"/>
    </row>
    <row r="27" spans="2:6" s="2" customFormat="1" ht="21" customHeight="1" x14ac:dyDescent="0.2">
      <c r="C27" s="53"/>
      <c r="D27" s="63"/>
      <c r="E27" s="60"/>
    </row>
    <row r="29" spans="2:6" x14ac:dyDescent="0.2">
      <c r="B29" s="2"/>
    </row>
    <row r="30" spans="2:6" ht="20.25" customHeight="1" x14ac:dyDescent="0.2">
      <c r="B30" s="54"/>
      <c r="C30" s="55"/>
      <c r="D30" s="70"/>
      <c r="E30" s="76"/>
    </row>
    <row r="31" spans="2:6" ht="14.25" customHeight="1" x14ac:dyDescent="0.2">
      <c r="C31" s="51"/>
      <c r="D31" s="68"/>
      <c r="E31" s="76"/>
    </row>
    <row r="32" spans="2:6" x14ac:dyDescent="0.2">
      <c r="B32" s="9"/>
      <c r="C32" s="55"/>
      <c r="D32" s="71"/>
      <c r="E32" s="76"/>
    </row>
    <row r="33" spans="2:5" x14ac:dyDescent="0.2">
      <c r="C33" s="51"/>
      <c r="D33" s="68"/>
      <c r="E33" s="76"/>
    </row>
    <row r="34" spans="2:5" s="2" customFormat="1" ht="17.25" customHeight="1" x14ac:dyDescent="0.2">
      <c r="C34" s="32"/>
      <c r="D34" s="63"/>
      <c r="E34" s="77"/>
    </row>
    <row r="38" spans="2:5" x14ac:dyDescent="0.2">
      <c r="B38" s="8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style="1" customWidth="1"/>
    <col min="2" max="2" width="57" style="1" customWidth="1"/>
    <col min="3" max="3" width="11.42578125" style="27" customWidth="1"/>
    <col min="4" max="4" width="11.5703125" style="27" customWidth="1"/>
    <col min="5" max="5" width="13.5703125" style="27" customWidth="1"/>
    <col min="6" max="6" width="13.42578125" style="27" customWidth="1"/>
    <col min="7" max="7" width="13.140625" style="27" customWidth="1"/>
    <col min="8" max="8" width="12.42578125" style="27" customWidth="1"/>
    <col min="9" max="9" width="9.5703125" style="27" customWidth="1"/>
    <col min="10" max="10" width="11.85546875" style="27" customWidth="1"/>
    <col min="11" max="11" width="9.42578125" style="27" customWidth="1"/>
    <col min="12" max="12" width="12.140625" style="38" customWidth="1"/>
    <col min="13" max="13" width="148.85546875" style="59" bestFit="1" customWidth="1"/>
    <col min="14" max="16384" width="9.140625" style="1"/>
  </cols>
  <sheetData>
    <row r="1" spans="1:14" ht="25.5" customHeight="1" thickBot="1" x14ac:dyDescent="0.35">
      <c r="A1" s="198" t="s">
        <v>118</v>
      </c>
      <c r="B1" s="199"/>
    </row>
    <row r="2" spans="1:14" ht="32.25" customHeight="1" thickBot="1" x14ac:dyDescent="0.25">
      <c r="A2" s="20" t="s">
        <v>64</v>
      </c>
      <c r="B2" s="21"/>
      <c r="C2" s="36"/>
      <c r="D2" s="36"/>
      <c r="E2" s="36"/>
      <c r="F2" s="36"/>
      <c r="G2" s="200" t="s">
        <v>193</v>
      </c>
      <c r="H2" s="201"/>
      <c r="K2" s="57">
        <f>11/12</f>
        <v>0.91666666666666663</v>
      </c>
    </row>
    <row r="3" spans="1:14" ht="18.75" customHeight="1" x14ac:dyDescent="0.25">
      <c r="A3" s="4"/>
    </row>
    <row r="4" spans="1:14" s="3" customFormat="1" ht="45.75" customHeight="1" x14ac:dyDescent="0.2">
      <c r="C4" s="3" t="s">
        <v>10</v>
      </c>
      <c r="D4" s="3" t="s">
        <v>0</v>
      </c>
      <c r="E4" s="3" t="s">
        <v>1</v>
      </c>
      <c r="F4" s="3" t="s">
        <v>30</v>
      </c>
      <c r="G4" s="3" t="s">
        <v>28</v>
      </c>
      <c r="H4" s="3" t="s">
        <v>29</v>
      </c>
      <c r="I4" s="3" t="s">
        <v>2</v>
      </c>
      <c r="J4" s="3" t="s">
        <v>12</v>
      </c>
      <c r="K4" s="3" t="s">
        <v>3</v>
      </c>
      <c r="L4" s="61" t="s">
        <v>11</v>
      </c>
      <c r="M4" s="3" t="s">
        <v>13</v>
      </c>
    </row>
    <row r="5" spans="1:14" s="3" customFormat="1" ht="22.5" customHeight="1" x14ac:dyDescent="0.2">
      <c r="B5" s="11" t="s">
        <v>15</v>
      </c>
      <c r="L5" s="61"/>
    </row>
    <row r="6" spans="1:14" ht="12.75" customHeight="1" x14ac:dyDescent="0.2">
      <c r="A6" s="2"/>
      <c r="B6" s="2" t="s">
        <v>56</v>
      </c>
    </row>
    <row r="7" spans="1:14" ht="12.75" customHeight="1" x14ac:dyDescent="0.2">
      <c r="B7" s="9" t="s">
        <v>23</v>
      </c>
      <c r="C7" s="30"/>
      <c r="D7" s="30">
        <f>C7</f>
        <v>0</v>
      </c>
      <c r="L7" s="37"/>
    </row>
    <row r="8" spans="1:14" ht="12.75" customHeight="1" x14ac:dyDescent="0.2">
      <c r="B8" s="9" t="s">
        <v>71</v>
      </c>
      <c r="C8" s="30">
        <v>35898</v>
      </c>
      <c r="D8" s="30">
        <f>C8</f>
        <v>35898</v>
      </c>
      <c r="L8" s="37">
        <f>D8</f>
        <v>35898</v>
      </c>
      <c r="N8" s="72"/>
    </row>
    <row r="9" spans="1:14" ht="12.75" customHeight="1" x14ac:dyDescent="0.2">
      <c r="B9" s="1" t="s">
        <v>32</v>
      </c>
      <c r="C9" s="30">
        <v>893367</v>
      </c>
      <c r="D9" s="92">
        <f>C9+413+2943-4866+210-99-1118+5544</f>
        <v>896394</v>
      </c>
      <c r="F9" s="84"/>
      <c r="L9" s="37">
        <f>D9</f>
        <v>896394</v>
      </c>
      <c r="M9" s="91" t="s">
        <v>194</v>
      </c>
      <c r="N9" s="72"/>
    </row>
    <row r="10" spans="1:14" ht="12.75" customHeight="1" x14ac:dyDescent="0.2">
      <c r="B10" s="5" t="s">
        <v>67</v>
      </c>
      <c r="C10" s="37">
        <v>30376</v>
      </c>
      <c r="D10" s="30">
        <f>C10</f>
        <v>30376</v>
      </c>
      <c r="L10" s="37">
        <f>D10</f>
        <v>30376</v>
      </c>
      <c r="M10" s="78"/>
      <c r="N10" s="72"/>
    </row>
    <row r="11" spans="1:14" ht="12.75" customHeight="1" x14ac:dyDescent="0.2">
      <c r="B11" s="5" t="s">
        <v>66</v>
      </c>
      <c r="C11" s="37">
        <v>69960</v>
      </c>
      <c r="D11" s="30">
        <v>63360</v>
      </c>
      <c r="L11" s="37">
        <v>63360</v>
      </c>
      <c r="M11" s="78"/>
      <c r="N11" s="72"/>
    </row>
    <row r="12" spans="1:14" ht="12.75" customHeight="1" x14ac:dyDescent="0.2">
      <c r="B12" s="5" t="s">
        <v>65</v>
      </c>
      <c r="C12" s="37"/>
      <c r="D12" s="30">
        <f>C12</f>
        <v>0</v>
      </c>
      <c r="L12" s="37">
        <f>D12</f>
        <v>0</v>
      </c>
      <c r="N12" s="72"/>
    </row>
    <row r="13" spans="1:14" ht="12.75" customHeight="1" x14ac:dyDescent="0.2">
      <c r="B13" s="26" t="s">
        <v>79</v>
      </c>
      <c r="C13" s="37">
        <v>8885</v>
      </c>
      <c r="D13" s="30">
        <f>3696+10348</f>
        <v>14044</v>
      </c>
      <c r="L13" s="37">
        <f>D13</f>
        <v>14044</v>
      </c>
      <c r="M13" s="78" t="s">
        <v>203</v>
      </c>
      <c r="N13" s="72"/>
    </row>
    <row r="14" spans="1:14" ht="12.75" customHeight="1" x14ac:dyDescent="0.2">
      <c r="B14" s="26" t="s">
        <v>80</v>
      </c>
      <c r="C14" s="37">
        <v>27932</v>
      </c>
      <c r="D14" s="30">
        <f>27932+582</f>
        <v>28514</v>
      </c>
      <c r="L14" s="37">
        <f>27932+582</f>
        <v>28514</v>
      </c>
      <c r="M14" s="78" t="s">
        <v>205</v>
      </c>
      <c r="N14" s="72"/>
    </row>
    <row r="15" spans="1:14" ht="12.75" customHeight="1" x14ac:dyDescent="0.2">
      <c r="B15" s="5"/>
      <c r="C15" s="38"/>
      <c r="D15" s="38"/>
      <c r="N15" s="72"/>
    </row>
    <row r="16" spans="1:14" ht="12.75" customHeight="1" x14ac:dyDescent="0.2">
      <c r="B16" s="10" t="s">
        <v>19</v>
      </c>
      <c r="C16" s="28">
        <f>SUM(C7:C14)</f>
        <v>1066418</v>
      </c>
      <c r="D16" s="28">
        <f>SUM(D7:D14)</f>
        <v>1068586</v>
      </c>
      <c r="E16" s="28">
        <f t="shared" ref="E16:K16" si="0">SUM(E7:E14)</f>
        <v>0</v>
      </c>
      <c r="F16" s="28">
        <f t="shared" si="0"/>
        <v>0</v>
      </c>
      <c r="G16" s="28">
        <f t="shared" si="0"/>
        <v>0</v>
      </c>
      <c r="H16" s="28">
        <f t="shared" si="0"/>
        <v>0</v>
      </c>
      <c r="I16" s="28">
        <f>SUM(I7:I14)</f>
        <v>0</v>
      </c>
      <c r="J16" s="28">
        <f t="shared" si="0"/>
        <v>0</v>
      </c>
      <c r="K16" s="28">
        <f t="shared" si="0"/>
        <v>0</v>
      </c>
      <c r="L16" s="62">
        <f>SUM(L7:L14)</f>
        <v>1068586</v>
      </c>
      <c r="N16" s="72"/>
    </row>
    <row r="17" spans="1:14" x14ac:dyDescent="0.2">
      <c r="N17" s="72"/>
    </row>
    <row r="18" spans="1:14" ht="12.75" customHeight="1" x14ac:dyDescent="0.2">
      <c r="A18" s="2"/>
      <c r="B18" s="2" t="s">
        <v>57</v>
      </c>
      <c r="C18" s="32"/>
      <c r="D18" s="32"/>
      <c r="L18" s="63"/>
      <c r="N18" s="72"/>
    </row>
    <row r="19" spans="1:14" ht="12.75" customHeight="1" x14ac:dyDescent="0.2">
      <c r="A19" s="2"/>
      <c r="B19" s="26" t="s">
        <v>174</v>
      </c>
      <c r="C19" s="32"/>
      <c r="D19" s="32"/>
      <c r="F19" s="33">
        <v>7215</v>
      </c>
      <c r="G19" s="30">
        <f t="shared" ref="G19:G28" si="1">F19+E19</f>
        <v>7215</v>
      </c>
      <c r="H19" s="30"/>
      <c r="I19" s="30">
        <f>H19-G19</f>
        <v>-7215</v>
      </c>
      <c r="J19" s="30">
        <f>D19-G19</f>
        <v>-7215</v>
      </c>
      <c r="K19" s="29"/>
      <c r="L19" s="79">
        <f>3334+3881</f>
        <v>7215</v>
      </c>
      <c r="M19" s="78" t="s">
        <v>197</v>
      </c>
      <c r="N19" s="72"/>
    </row>
    <row r="20" spans="1:14" ht="30" customHeight="1" x14ac:dyDescent="0.2">
      <c r="A20" s="2"/>
      <c r="B20" s="9" t="s">
        <v>83</v>
      </c>
      <c r="C20" s="56"/>
      <c r="D20" s="56">
        <f t="shared" ref="D20:D27" si="2">C20</f>
        <v>0</v>
      </c>
      <c r="E20" s="56"/>
      <c r="F20" s="87">
        <v>6097</v>
      </c>
      <c r="G20" s="30">
        <f t="shared" si="1"/>
        <v>6097</v>
      </c>
      <c r="H20" s="30"/>
      <c r="I20" s="30">
        <f t="shared" ref="I20:I28" si="3">H20-G20</f>
        <v>-6097</v>
      </c>
      <c r="J20" s="30">
        <f t="shared" ref="J20:J28" si="4">D20-G20</f>
        <v>-6097</v>
      </c>
      <c r="K20" s="29"/>
      <c r="L20" s="79">
        <v>6097</v>
      </c>
      <c r="M20" s="78" t="s">
        <v>185</v>
      </c>
      <c r="N20" s="72"/>
    </row>
    <row r="21" spans="1:14" ht="26.25" customHeight="1" x14ac:dyDescent="0.2">
      <c r="A21" s="60"/>
      <c r="B21" s="81" t="s">
        <v>179</v>
      </c>
      <c r="C21" s="56">
        <v>22500</v>
      </c>
      <c r="D21" s="56">
        <f>C21</f>
        <v>22500</v>
      </c>
      <c r="E21" s="56"/>
      <c r="F21" s="89">
        <f>36346-F22</f>
        <v>31673</v>
      </c>
      <c r="G21" s="30">
        <f t="shared" si="1"/>
        <v>31673</v>
      </c>
      <c r="H21" s="30">
        <v>20614</v>
      </c>
      <c r="I21" s="30">
        <f t="shared" si="3"/>
        <v>-11059</v>
      </c>
      <c r="J21" s="30">
        <f t="shared" si="4"/>
        <v>-9173</v>
      </c>
      <c r="K21" s="29"/>
      <c r="L21" s="79">
        <v>34000</v>
      </c>
      <c r="M21" s="59" t="s">
        <v>196</v>
      </c>
      <c r="N21" s="72"/>
    </row>
    <row r="22" spans="1:14" ht="26.25" customHeight="1" x14ac:dyDescent="0.2">
      <c r="A22" s="60"/>
      <c r="B22" s="81" t="s">
        <v>178</v>
      </c>
      <c r="C22" s="56">
        <v>0</v>
      </c>
      <c r="D22" s="56">
        <v>0</v>
      </c>
      <c r="E22" s="56"/>
      <c r="F22" s="89">
        <v>4673</v>
      </c>
      <c r="G22" s="30">
        <f t="shared" si="1"/>
        <v>4673</v>
      </c>
      <c r="H22" s="30"/>
      <c r="I22" s="30">
        <f>H22-G22</f>
        <v>-4673</v>
      </c>
      <c r="J22" s="30">
        <f>D22-G22</f>
        <v>-4673</v>
      </c>
      <c r="K22" s="29"/>
      <c r="L22" s="79">
        <v>4800</v>
      </c>
      <c r="N22" s="72"/>
    </row>
    <row r="23" spans="1:14" ht="12.75" customHeight="1" x14ac:dyDescent="0.2">
      <c r="A23" s="2"/>
      <c r="B23" s="7" t="s">
        <v>84</v>
      </c>
      <c r="C23" s="56">
        <v>30000</v>
      </c>
      <c r="D23" s="56">
        <f t="shared" si="2"/>
        <v>30000</v>
      </c>
      <c r="E23" s="56"/>
      <c r="F23" s="33">
        <v>19748</v>
      </c>
      <c r="G23" s="30">
        <f t="shared" si="1"/>
        <v>19748</v>
      </c>
      <c r="H23" s="30">
        <v>27489</v>
      </c>
      <c r="I23" s="30">
        <f t="shared" si="3"/>
        <v>7741</v>
      </c>
      <c r="J23" s="30">
        <f t="shared" si="4"/>
        <v>10252</v>
      </c>
      <c r="K23" s="29"/>
      <c r="L23" s="79">
        <v>20500</v>
      </c>
      <c r="M23" s="59" t="s">
        <v>175</v>
      </c>
      <c r="N23" s="72"/>
    </row>
    <row r="24" spans="1:14" x14ac:dyDescent="0.2">
      <c r="B24" s="7" t="s">
        <v>85</v>
      </c>
      <c r="C24" s="56">
        <v>19440</v>
      </c>
      <c r="D24" s="56">
        <f t="shared" si="2"/>
        <v>19440</v>
      </c>
      <c r="E24" s="56"/>
      <c r="F24" s="88">
        <v>-1000</v>
      </c>
      <c r="G24" s="30">
        <f t="shared" si="1"/>
        <v>-1000</v>
      </c>
      <c r="H24" s="30"/>
      <c r="I24" s="30">
        <f t="shared" si="3"/>
        <v>1000</v>
      </c>
      <c r="J24" s="30">
        <f t="shared" si="4"/>
        <v>20440</v>
      </c>
      <c r="K24" s="29"/>
      <c r="L24" s="79">
        <v>26000</v>
      </c>
      <c r="M24" s="78" t="s">
        <v>198</v>
      </c>
      <c r="N24" s="72"/>
    </row>
    <row r="25" spans="1:14" ht="12.75" customHeight="1" x14ac:dyDescent="0.2">
      <c r="B25" s="7" t="s">
        <v>86</v>
      </c>
      <c r="C25" s="56"/>
      <c r="D25" s="56">
        <f t="shared" si="2"/>
        <v>0</v>
      </c>
      <c r="E25" s="56"/>
      <c r="F25" s="33">
        <v>14308</v>
      </c>
      <c r="G25" s="30">
        <f t="shared" si="1"/>
        <v>14308</v>
      </c>
      <c r="H25" s="30"/>
      <c r="I25" s="30">
        <f t="shared" si="3"/>
        <v>-14308</v>
      </c>
      <c r="J25" s="30">
        <f t="shared" si="4"/>
        <v>-14308</v>
      </c>
      <c r="K25" s="29"/>
      <c r="L25" s="79">
        <v>14300</v>
      </c>
      <c r="M25" s="59" t="s">
        <v>173</v>
      </c>
      <c r="N25" s="72"/>
    </row>
    <row r="26" spans="1:14" ht="12.75" customHeight="1" x14ac:dyDescent="0.2">
      <c r="B26" s="7" t="s">
        <v>87</v>
      </c>
      <c r="C26" s="56">
        <v>2000</v>
      </c>
      <c r="D26" s="56">
        <f t="shared" si="2"/>
        <v>2000</v>
      </c>
      <c r="E26" s="56"/>
      <c r="F26" s="33">
        <v>13817</v>
      </c>
      <c r="G26" s="30">
        <f t="shared" si="1"/>
        <v>13817</v>
      </c>
      <c r="H26" s="30">
        <v>2000</v>
      </c>
      <c r="I26" s="30">
        <f t="shared" si="3"/>
        <v>-11817</v>
      </c>
      <c r="J26" s="30">
        <f t="shared" si="4"/>
        <v>-11817</v>
      </c>
      <c r="K26" s="29"/>
      <c r="L26" s="79">
        <f>13817+150</f>
        <v>13967</v>
      </c>
      <c r="M26" s="78" t="s">
        <v>186</v>
      </c>
      <c r="N26" s="72"/>
    </row>
    <row r="27" spans="1:14" ht="12.75" customHeight="1" x14ac:dyDescent="0.2">
      <c r="B27" s="7" t="s">
        <v>88</v>
      </c>
      <c r="C27" s="56"/>
      <c r="D27" s="56">
        <f t="shared" si="2"/>
        <v>0</v>
      </c>
      <c r="E27" s="56"/>
      <c r="F27" s="33">
        <v>14164</v>
      </c>
      <c r="G27" s="30">
        <f t="shared" si="1"/>
        <v>14164</v>
      </c>
      <c r="H27" s="30"/>
      <c r="I27" s="30">
        <f t="shared" si="3"/>
        <v>-14164</v>
      </c>
      <c r="J27" s="30">
        <f t="shared" si="4"/>
        <v>-14164</v>
      </c>
      <c r="K27" s="29"/>
      <c r="L27" s="79">
        <v>14200</v>
      </c>
      <c r="M27" s="90" t="s">
        <v>187</v>
      </c>
      <c r="N27" s="72"/>
    </row>
    <row r="28" spans="1:14" ht="12.75" customHeight="1" x14ac:dyDescent="0.2">
      <c r="B28" s="7"/>
      <c r="C28" s="30"/>
      <c r="D28" s="30"/>
      <c r="E28" s="30"/>
      <c r="F28" s="30"/>
      <c r="G28" s="30">
        <f t="shared" si="1"/>
        <v>0</v>
      </c>
      <c r="H28" s="30"/>
      <c r="I28" s="30">
        <f t="shared" si="3"/>
        <v>0</v>
      </c>
      <c r="J28" s="30">
        <f t="shared" si="4"/>
        <v>0</v>
      </c>
      <c r="K28" s="29"/>
      <c r="L28" s="79">
        <f>D28</f>
        <v>0</v>
      </c>
      <c r="N28" s="72"/>
    </row>
    <row r="29" spans="1:14" ht="12.75" customHeight="1" x14ac:dyDescent="0.2">
      <c r="B29" s="10" t="s">
        <v>24</v>
      </c>
      <c r="C29" s="28">
        <f>SUM(C19:C27)</f>
        <v>73940</v>
      </c>
      <c r="D29" s="28">
        <f>SUM(D19:D27)</f>
        <v>73940</v>
      </c>
      <c r="E29" s="28">
        <f>SUM(E20:E27)</f>
        <v>0</v>
      </c>
      <c r="F29" s="28">
        <f>SUM(F19:F27)</f>
        <v>110695</v>
      </c>
      <c r="G29" s="28">
        <f>SUM(G19:G27)</f>
        <v>110695</v>
      </c>
      <c r="H29" s="28">
        <f>SUM(H19:H27)</f>
        <v>50103</v>
      </c>
      <c r="I29" s="28">
        <f>SUM(I19:I27)</f>
        <v>-60592</v>
      </c>
      <c r="J29" s="28">
        <f>SUM(J19:J27)</f>
        <v>-36755</v>
      </c>
      <c r="K29" s="47"/>
      <c r="L29" s="28">
        <f>SUM(L19:L27)</f>
        <v>141079</v>
      </c>
      <c r="N29" s="72"/>
    </row>
    <row r="30" spans="1:14" x14ac:dyDescent="0.2">
      <c r="C30" s="30"/>
      <c r="D30" s="30"/>
      <c r="E30" s="30"/>
      <c r="F30" s="30"/>
      <c r="G30" s="30"/>
      <c r="H30" s="30"/>
      <c r="I30" s="30"/>
      <c r="J30" s="30"/>
      <c r="K30" s="30"/>
      <c r="L30" s="37"/>
      <c r="N30" s="72"/>
    </row>
    <row r="31" spans="1:14" ht="12.75" customHeight="1" x14ac:dyDescent="0.2">
      <c r="B31" s="6" t="s">
        <v>21</v>
      </c>
      <c r="C31" s="28">
        <f>C16+C29</f>
        <v>1140358</v>
      </c>
      <c r="D31" s="28">
        <f>D16+D29</f>
        <v>1142526</v>
      </c>
      <c r="E31" s="28"/>
      <c r="F31" s="28">
        <f>F16+F29</f>
        <v>110695</v>
      </c>
      <c r="G31" s="28">
        <f>G16+G29</f>
        <v>110695</v>
      </c>
      <c r="H31" s="28">
        <f>H29</f>
        <v>50103</v>
      </c>
      <c r="I31" s="28">
        <f>I29</f>
        <v>-60592</v>
      </c>
      <c r="J31" s="28">
        <f>J29</f>
        <v>-36755</v>
      </c>
      <c r="K31" s="47"/>
      <c r="L31" s="62">
        <f>L16+L29</f>
        <v>1209665</v>
      </c>
      <c r="N31" s="72"/>
    </row>
    <row r="32" spans="1:14" ht="22.5" customHeight="1" x14ac:dyDescent="0.2">
      <c r="A32" s="2"/>
      <c r="B32" s="2" t="s">
        <v>58</v>
      </c>
      <c r="C32" s="30"/>
      <c r="D32" s="30"/>
      <c r="E32" s="30"/>
      <c r="F32" s="30"/>
      <c r="G32" s="30"/>
      <c r="H32" s="30"/>
      <c r="I32" s="30"/>
      <c r="J32" s="30"/>
      <c r="K32" s="30"/>
      <c r="L32" s="37"/>
      <c r="N32" s="72"/>
    </row>
    <row r="33" spans="2:14" x14ac:dyDescent="0.2">
      <c r="B33" s="2" t="s">
        <v>4</v>
      </c>
      <c r="C33" s="30"/>
      <c r="D33" s="30"/>
      <c r="E33" s="30"/>
      <c r="F33" s="30"/>
      <c r="G33" s="30"/>
      <c r="H33" s="30"/>
      <c r="I33" s="30"/>
      <c r="J33" s="30"/>
      <c r="K33" s="30"/>
      <c r="L33" s="37"/>
      <c r="N33" s="72"/>
    </row>
    <row r="34" spans="2:14" ht="12.75" customHeight="1" x14ac:dyDescent="0.2">
      <c r="B34" s="1" t="s">
        <v>89</v>
      </c>
      <c r="C34" s="56">
        <v>476282</v>
      </c>
      <c r="D34" s="56">
        <f>C34</f>
        <v>476282</v>
      </c>
      <c r="E34" s="30"/>
      <c r="F34" s="33">
        <v>435126</v>
      </c>
      <c r="G34" s="30">
        <f t="shared" ref="G34:G45" si="5">F34+E34</f>
        <v>435126</v>
      </c>
      <c r="H34" s="33">
        <v>437050</v>
      </c>
      <c r="I34" s="30">
        <f t="shared" ref="I34:I45" si="6">H34-G34</f>
        <v>1924</v>
      </c>
      <c r="J34" s="30">
        <f t="shared" ref="J34:J45" si="7">D34-G34</f>
        <v>41156</v>
      </c>
      <c r="K34" s="29">
        <f t="shared" ref="K34:K45" si="8">G34/D34</f>
        <v>0.91358900819262534</v>
      </c>
      <c r="L34" s="37">
        <v>475000</v>
      </c>
      <c r="M34" s="78" t="s">
        <v>199</v>
      </c>
      <c r="N34" s="72"/>
    </row>
    <row r="35" spans="2:14" x14ac:dyDescent="0.2">
      <c r="B35" s="1" t="s">
        <v>90</v>
      </c>
      <c r="C35" s="56">
        <v>18000</v>
      </c>
      <c r="D35" s="56">
        <f>C35</f>
        <v>18000</v>
      </c>
      <c r="E35" s="30"/>
      <c r="F35" s="33">
        <v>19257</v>
      </c>
      <c r="G35" s="30">
        <f t="shared" si="5"/>
        <v>19257</v>
      </c>
      <c r="H35" s="33">
        <v>16663</v>
      </c>
      <c r="I35" s="30">
        <f t="shared" si="6"/>
        <v>-2594</v>
      </c>
      <c r="J35" s="30">
        <f t="shared" si="7"/>
        <v>-1257</v>
      </c>
      <c r="K35" s="29">
        <f t="shared" si="8"/>
        <v>1.0698333333333334</v>
      </c>
      <c r="L35" s="37">
        <v>21000</v>
      </c>
      <c r="M35" s="78" t="s">
        <v>200</v>
      </c>
      <c r="N35" s="72"/>
    </row>
    <row r="36" spans="2:14" x14ac:dyDescent="0.2">
      <c r="B36" s="86" t="s">
        <v>182</v>
      </c>
      <c r="C36" s="56">
        <f>199409+29591</f>
        <v>229000</v>
      </c>
      <c r="D36" s="56">
        <v>229000</v>
      </c>
      <c r="E36" s="30"/>
      <c r="F36" s="33">
        <v>208365</v>
      </c>
      <c r="G36" s="30">
        <f t="shared" si="5"/>
        <v>208365</v>
      </c>
      <c r="H36" s="33">
        <v>209297</v>
      </c>
      <c r="I36" s="30">
        <f t="shared" si="6"/>
        <v>932</v>
      </c>
      <c r="J36" s="30">
        <f t="shared" si="7"/>
        <v>20635</v>
      </c>
      <c r="K36" s="29">
        <f t="shared" si="8"/>
        <v>0.90989082969432311</v>
      </c>
      <c r="L36" s="37">
        <v>227300</v>
      </c>
      <c r="M36" s="78" t="s">
        <v>180</v>
      </c>
      <c r="N36" s="72"/>
    </row>
    <row r="37" spans="2:14" x14ac:dyDescent="0.2">
      <c r="B37" s="5" t="s">
        <v>94</v>
      </c>
      <c r="C37" s="56">
        <v>22700</v>
      </c>
      <c r="D37" s="56">
        <f t="shared" ref="D37:D45" si="9">C37</f>
        <v>22700</v>
      </c>
      <c r="E37" s="30"/>
      <c r="F37" s="33">
        <v>23094</v>
      </c>
      <c r="G37" s="30">
        <f t="shared" si="5"/>
        <v>23094</v>
      </c>
      <c r="H37" s="33">
        <v>21099</v>
      </c>
      <c r="I37" s="30">
        <f t="shared" si="6"/>
        <v>-1995</v>
      </c>
      <c r="J37" s="30">
        <f t="shared" si="7"/>
        <v>-394</v>
      </c>
      <c r="K37" s="29">
        <f t="shared" si="8"/>
        <v>1.0173568281938326</v>
      </c>
      <c r="L37" s="37">
        <v>25200</v>
      </c>
      <c r="M37" s="78" t="s">
        <v>181</v>
      </c>
      <c r="N37" s="72"/>
    </row>
    <row r="38" spans="2:14" x14ac:dyDescent="0.2">
      <c r="B38" s="1" t="s">
        <v>92</v>
      </c>
      <c r="C38" s="56">
        <v>66000</v>
      </c>
      <c r="D38" s="56">
        <f t="shared" si="9"/>
        <v>66000</v>
      </c>
      <c r="E38" s="30"/>
      <c r="F38" s="33">
        <v>62558</v>
      </c>
      <c r="G38" s="30">
        <f t="shared" si="5"/>
        <v>62558</v>
      </c>
      <c r="H38" s="33">
        <v>60478</v>
      </c>
      <c r="I38" s="30">
        <f t="shared" si="6"/>
        <v>-2080</v>
      </c>
      <c r="J38" s="30">
        <f t="shared" si="7"/>
        <v>3442</v>
      </c>
      <c r="K38" s="29">
        <f t="shared" si="8"/>
        <v>0.94784848484848483</v>
      </c>
      <c r="L38" s="37">
        <v>68300</v>
      </c>
      <c r="M38" s="78" t="s">
        <v>188</v>
      </c>
      <c r="N38" s="72"/>
    </row>
    <row r="39" spans="2:14" x14ac:dyDescent="0.2">
      <c r="B39" s="5" t="s">
        <v>93</v>
      </c>
      <c r="C39" s="56">
        <v>25000</v>
      </c>
      <c r="D39" s="56">
        <f t="shared" si="9"/>
        <v>25000</v>
      </c>
      <c r="E39" s="30"/>
      <c r="F39" s="33">
        <v>24545</v>
      </c>
      <c r="G39" s="30">
        <f t="shared" si="5"/>
        <v>24545</v>
      </c>
      <c r="H39" s="33">
        <v>22913</v>
      </c>
      <c r="I39" s="30">
        <f t="shared" si="6"/>
        <v>-1632</v>
      </c>
      <c r="J39" s="30">
        <f t="shared" si="7"/>
        <v>455</v>
      </c>
      <c r="K39" s="29">
        <f t="shared" si="8"/>
        <v>0.98180000000000001</v>
      </c>
      <c r="L39" s="37">
        <v>26900</v>
      </c>
      <c r="M39" s="78" t="s">
        <v>168</v>
      </c>
      <c r="N39" s="72"/>
    </row>
    <row r="40" spans="2:14" x14ac:dyDescent="0.2">
      <c r="B40" s="5" t="s">
        <v>95</v>
      </c>
      <c r="C40" s="56">
        <v>23000</v>
      </c>
      <c r="D40" s="56">
        <f t="shared" si="9"/>
        <v>23000</v>
      </c>
      <c r="E40" s="30"/>
      <c r="F40" s="33">
        <v>17977</v>
      </c>
      <c r="G40" s="30">
        <f t="shared" si="5"/>
        <v>17977</v>
      </c>
      <c r="H40" s="33">
        <v>21076</v>
      </c>
      <c r="I40" s="30">
        <f t="shared" si="6"/>
        <v>3099</v>
      </c>
      <c r="J40" s="30">
        <f t="shared" si="7"/>
        <v>5023</v>
      </c>
      <c r="K40" s="29">
        <f t="shared" si="8"/>
        <v>0.78160869565217395</v>
      </c>
      <c r="L40" s="37">
        <v>20000</v>
      </c>
      <c r="M40" s="78" t="s">
        <v>169</v>
      </c>
      <c r="N40" s="72"/>
    </row>
    <row r="41" spans="2:14" x14ac:dyDescent="0.2">
      <c r="B41" s="5" t="s">
        <v>119</v>
      </c>
      <c r="C41" s="56">
        <v>36000</v>
      </c>
      <c r="D41" s="30">
        <f t="shared" si="9"/>
        <v>36000</v>
      </c>
      <c r="E41" s="30"/>
      <c r="F41" s="33">
        <v>32389</v>
      </c>
      <c r="G41" s="30">
        <f t="shared" si="5"/>
        <v>32389</v>
      </c>
      <c r="H41" s="33">
        <v>32989</v>
      </c>
      <c r="I41" s="30">
        <f t="shared" si="6"/>
        <v>600</v>
      </c>
      <c r="J41" s="30">
        <f>D41-G41</f>
        <v>3611</v>
      </c>
      <c r="K41" s="29">
        <f>G41/D41</f>
        <v>0.89969444444444446</v>
      </c>
      <c r="L41" s="37">
        <v>35500</v>
      </c>
      <c r="M41" s="78" t="s">
        <v>170</v>
      </c>
      <c r="N41" s="72"/>
    </row>
    <row r="42" spans="2:14" x14ac:dyDescent="0.2">
      <c r="B42" s="5" t="s">
        <v>96</v>
      </c>
      <c r="C42" s="56">
        <v>2500</v>
      </c>
      <c r="D42" s="56">
        <f t="shared" si="9"/>
        <v>2500</v>
      </c>
      <c r="E42" s="30"/>
      <c r="F42" s="33">
        <v>2128</v>
      </c>
      <c r="G42" s="30">
        <f t="shared" si="5"/>
        <v>2128</v>
      </c>
      <c r="H42" s="33">
        <v>2299</v>
      </c>
      <c r="I42" s="30">
        <f t="shared" si="6"/>
        <v>171</v>
      </c>
      <c r="J42" s="30">
        <f t="shared" si="7"/>
        <v>372</v>
      </c>
      <c r="K42" s="29">
        <f t="shared" si="8"/>
        <v>0.85119999999999996</v>
      </c>
      <c r="L42" s="37">
        <v>2300</v>
      </c>
      <c r="N42" s="72"/>
    </row>
    <row r="43" spans="2:14" x14ac:dyDescent="0.2">
      <c r="B43" s="1" t="s">
        <v>97</v>
      </c>
      <c r="C43" s="56">
        <v>8000</v>
      </c>
      <c r="D43" s="56">
        <f t="shared" si="9"/>
        <v>8000</v>
      </c>
      <c r="E43" s="30"/>
      <c r="F43" s="33">
        <v>9808</v>
      </c>
      <c r="G43" s="30">
        <f t="shared" si="5"/>
        <v>9808</v>
      </c>
      <c r="H43" s="33">
        <v>8000</v>
      </c>
      <c r="I43" s="30">
        <f t="shared" si="6"/>
        <v>-1808</v>
      </c>
      <c r="J43" s="30">
        <f t="shared" si="7"/>
        <v>-1808</v>
      </c>
      <c r="K43" s="29">
        <f t="shared" si="8"/>
        <v>1.226</v>
      </c>
      <c r="L43" s="93">
        <f>9800+1000</f>
        <v>10800</v>
      </c>
      <c r="M43" s="78" t="s">
        <v>183</v>
      </c>
      <c r="N43" s="72"/>
    </row>
    <row r="44" spans="2:14" x14ac:dyDescent="0.2">
      <c r="B44" s="5" t="s">
        <v>98</v>
      </c>
      <c r="C44" s="56">
        <v>10324</v>
      </c>
      <c r="D44" s="56">
        <f t="shared" si="9"/>
        <v>10324</v>
      </c>
      <c r="E44" s="30"/>
      <c r="F44" s="33">
        <v>10324</v>
      </c>
      <c r="G44" s="30">
        <f t="shared" si="5"/>
        <v>10324</v>
      </c>
      <c r="H44" s="33">
        <v>10324</v>
      </c>
      <c r="I44" s="30">
        <f t="shared" si="6"/>
        <v>0</v>
      </c>
      <c r="J44" s="30">
        <f t="shared" si="7"/>
        <v>0</v>
      </c>
      <c r="K44" s="29">
        <f t="shared" si="8"/>
        <v>1</v>
      </c>
      <c r="L44" s="37">
        <v>10400</v>
      </c>
      <c r="N44" s="72"/>
    </row>
    <row r="45" spans="2:14" x14ac:dyDescent="0.2">
      <c r="B45" s="5" t="s">
        <v>99</v>
      </c>
      <c r="C45" s="56">
        <v>4433</v>
      </c>
      <c r="D45" s="56">
        <f t="shared" si="9"/>
        <v>4433</v>
      </c>
      <c r="E45" s="30"/>
      <c r="F45" s="33">
        <v>4433</v>
      </c>
      <c r="G45" s="30">
        <f t="shared" si="5"/>
        <v>4433</v>
      </c>
      <c r="H45" s="33">
        <v>4433</v>
      </c>
      <c r="I45" s="30">
        <f t="shared" si="6"/>
        <v>0</v>
      </c>
      <c r="J45" s="30">
        <f t="shared" si="7"/>
        <v>0</v>
      </c>
      <c r="K45" s="29">
        <f t="shared" si="8"/>
        <v>1</v>
      </c>
      <c r="L45" s="37">
        <v>4400</v>
      </c>
      <c r="N45" s="72"/>
    </row>
    <row r="46" spans="2:14" x14ac:dyDescent="0.2">
      <c r="B46" s="6" t="s">
        <v>5</v>
      </c>
      <c r="C46" s="28">
        <f t="shared" ref="C46:J46" si="10">SUM(C34:C45)</f>
        <v>921239</v>
      </c>
      <c r="D46" s="28">
        <f t="shared" si="10"/>
        <v>921239</v>
      </c>
      <c r="E46" s="28">
        <f t="shared" si="10"/>
        <v>0</v>
      </c>
      <c r="F46" s="28">
        <f t="shared" si="10"/>
        <v>850004</v>
      </c>
      <c r="G46" s="28">
        <f t="shared" si="10"/>
        <v>850004</v>
      </c>
      <c r="H46" s="28">
        <f t="shared" si="10"/>
        <v>846621</v>
      </c>
      <c r="I46" s="28">
        <f t="shared" si="10"/>
        <v>-3383</v>
      </c>
      <c r="J46" s="28">
        <f t="shared" si="10"/>
        <v>71235</v>
      </c>
      <c r="K46" s="47">
        <f>G46/D46</f>
        <v>0.92267478906125333</v>
      </c>
      <c r="L46" s="62">
        <f>SUM(L34:L45)</f>
        <v>927100</v>
      </c>
      <c r="N46" s="72"/>
    </row>
    <row r="47" spans="2:14" x14ac:dyDescent="0.2">
      <c r="C47" s="30"/>
      <c r="D47" s="30"/>
      <c r="E47" s="30"/>
      <c r="F47" s="30"/>
      <c r="G47" s="30"/>
      <c r="H47" s="30"/>
      <c r="I47" s="30"/>
      <c r="J47" s="30"/>
      <c r="K47" s="30"/>
      <c r="L47" s="37"/>
      <c r="N47" s="72"/>
    </row>
    <row r="48" spans="2:14" x14ac:dyDescent="0.2">
      <c r="B48" s="2" t="s">
        <v>6</v>
      </c>
      <c r="C48" s="30"/>
      <c r="D48" s="30"/>
      <c r="E48" s="30"/>
      <c r="F48" s="30"/>
      <c r="G48" s="30"/>
      <c r="H48" s="30"/>
      <c r="I48" s="30"/>
      <c r="J48" s="30"/>
      <c r="K48" s="30"/>
      <c r="L48" s="37"/>
      <c r="N48" s="72"/>
    </row>
    <row r="49" spans="2:14" x14ac:dyDescent="0.2">
      <c r="B49" s="1" t="s">
        <v>100</v>
      </c>
      <c r="C49" s="56">
        <v>26000</v>
      </c>
      <c r="D49" s="56">
        <f>C49</f>
        <v>26000</v>
      </c>
      <c r="E49" s="30"/>
      <c r="F49" s="33">
        <v>19731</v>
      </c>
      <c r="G49" s="30">
        <f>F49+E49</f>
        <v>19731</v>
      </c>
      <c r="H49" s="33">
        <v>24912</v>
      </c>
      <c r="I49" s="30">
        <f>H49-G49</f>
        <v>5181</v>
      </c>
      <c r="J49" s="30">
        <f t="shared" ref="J49:J55" si="11">D49-G49</f>
        <v>6269</v>
      </c>
      <c r="K49" s="29">
        <f t="shared" ref="K49:K55" si="12">G49/D49</f>
        <v>0.75888461538461538</v>
      </c>
      <c r="L49" s="37">
        <f>19800+1500</f>
        <v>21300</v>
      </c>
      <c r="M49" s="78" t="s">
        <v>124</v>
      </c>
      <c r="N49" s="72"/>
    </row>
    <row r="50" spans="2:14" x14ac:dyDescent="0.2">
      <c r="B50" s="1" t="s">
        <v>101</v>
      </c>
      <c r="C50" s="30">
        <v>600</v>
      </c>
      <c r="D50" s="56">
        <f t="shared" ref="D50:D55" si="13">C50</f>
        <v>600</v>
      </c>
      <c r="E50" s="30"/>
      <c r="F50" s="33">
        <v>415</v>
      </c>
      <c r="G50" s="30">
        <f t="shared" ref="G50:G55" si="14">F50+E50</f>
        <v>415</v>
      </c>
      <c r="H50" s="33">
        <v>600</v>
      </c>
      <c r="I50" s="30">
        <f t="shared" ref="I50:I55" si="15">H50-G50</f>
        <v>185</v>
      </c>
      <c r="J50" s="30">
        <f t="shared" si="11"/>
        <v>185</v>
      </c>
      <c r="K50" s="29">
        <f t="shared" si="12"/>
        <v>0.69166666666666665</v>
      </c>
      <c r="L50" s="37">
        <f>C50</f>
        <v>600</v>
      </c>
      <c r="N50" s="72"/>
    </row>
    <row r="51" spans="2:14" x14ac:dyDescent="0.2">
      <c r="B51" s="5" t="s">
        <v>102</v>
      </c>
      <c r="C51" s="56">
        <v>13500</v>
      </c>
      <c r="D51" s="56">
        <f t="shared" si="13"/>
        <v>13500</v>
      </c>
      <c r="E51" s="30">
        <v>3175</v>
      </c>
      <c r="F51" s="33">
        <v>15365</v>
      </c>
      <c r="G51" s="30">
        <f t="shared" si="14"/>
        <v>18540</v>
      </c>
      <c r="H51" s="33">
        <v>13500</v>
      </c>
      <c r="I51" s="30">
        <f t="shared" si="15"/>
        <v>-5040</v>
      </c>
      <c r="J51" s="30">
        <f t="shared" si="11"/>
        <v>-5040</v>
      </c>
      <c r="K51" s="29">
        <f t="shared" si="12"/>
        <v>1.3733333333333333</v>
      </c>
      <c r="L51" s="37">
        <v>18800</v>
      </c>
      <c r="M51" s="78" t="s">
        <v>189</v>
      </c>
      <c r="N51" s="72"/>
    </row>
    <row r="52" spans="2:14" x14ac:dyDescent="0.2">
      <c r="B52" s="7" t="s">
        <v>116</v>
      </c>
      <c r="C52" s="56">
        <v>4000</v>
      </c>
      <c r="D52" s="56">
        <f t="shared" si="13"/>
        <v>4000</v>
      </c>
      <c r="E52" s="30">
        <v>0</v>
      </c>
      <c r="F52" s="33">
        <v>2076</v>
      </c>
      <c r="G52" s="30">
        <f t="shared" si="14"/>
        <v>2076</v>
      </c>
      <c r="H52" s="33">
        <v>4000</v>
      </c>
      <c r="I52" s="30">
        <f t="shared" si="15"/>
        <v>1924</v>
      </c>
      <c r="J52" s="30">
        <f t="shared" si="11"/>
        <v>1924</v>
      </c>
      <c r="K52" s="29">
        <f t="shared" si="12"/>
        <v>0.51900000000000002</v>
      </c>
      <c r="L52" s="37">
        <v>3000</v>
      </c>
      <c r="M52" s="59" t="s">
        <v>126</v>
      </c>
      <c r="N52" s="72"/>
    </row>
    <row r="53" spans="2:14" x14ac:dyDescent="0.2">
      <c r="B53" s="1" t="s">
        <v>103</v>
      </c>
      <c r="C53" s="56">
        <v>12000</v>
      </c>
      <c r="D53" s="56">
        <f t="shared" si="13"/>
        <v>12000</v>
      </c>
      <c r="E53" s="30"/>
      <c r="F53" s="33">
        <v>12704</v>
      </c>
      <c r="G53" s="30">
        <f t="shared" si="14"/>
        <v>12704</v>
      </c>
      <c r="H53" s="33">
        <v>11000</v>
      </c>
      <c r="I53" s="30">
        <f t="shared" si="15"/>
        <v>-1704</v>
      </c>
      <c r="J53" s="30">
        <f t="shared" si="11"/>
        <v>-704</v>
      </c>
      <c r="K53" s="29">
        <f t="shared" si="12"/>
        <v>1.0586666666666666</v>
      </c>
      <c r="L53" s="37">
        <v>13000</v>
      </c>
      <c r="M53" s="78"/>
      <c r="N53" s="72"/>
    </row>
    <row r="54" spans="2:14" x14ac:dyDescent="0.2">
      <c r="B54" s="1" t="s">
        <v>104</v>
      </c>
      <c r="C54" s="56">
        <v>5616</v>
      </c>
      <c r="D54" s="56">
        <f t="shared" si="13"/>
        <v>5616</v>
      </c>
      <c r="E54" s="30"/>
      <c r="F54" s="33">
        <v>1874</v>
      </c>
      <c r="G54" s="30">
        <f t="shared" si="14"/>
        <v>1874</v>
      </c>
      <c r="H54" s="33">
        <v>5616</v>
      </c>
      <c r="I54" s="30">
        <f t="shared" si="15"/>
        <v>3742</v>
      </c>
      <c r="J54" s="30">
        <f t="shared" si="11"/>
        <v>3742</v>
      </c>
      <c r="K54" s="29">
        <f t="shared" si="12"/>
        <v>0.33368945868945871</v>
      </c>
      <c r="L54" s="37">
        <v>5600</v>
      </c>
      <c r="M54" s="78" t="s">
        <v>171</v>
      </c>
      <c r="N54" s="72"/>
    </row>
    <row r="55" spans="2:14" x14ac:dyDescent="0.2">
      <c r="B55" s="9" t="s">
        <v>105</v>
      </c>
      <c r="C55" s="56">
        <v>4200</v>
      </c>
      <c r="D55" s="56">
        <f t="shared" si="13"/>
        <v>4200</v>
      </c>
      <c r="E55" s="30"/>
      <c r="F55" s="33">
        <v>3021</v>
      </c>
      <c r="G55" s="30">
        <f t="shared" si="14"/>
        <v>3021</v>
      </c>
      <c r="H55" s="33">
        <v>3850</v>
      </c>
      <c r="I55" s="30">
        <f t="shared" si="15"/>
        <v>829</v>
      </c>
      <c r="J55" s="30">
        <f t="shared" si="11"/>
        <v>1179</v>
      </c>
      <c r="K55" s="29">
        <f t="shared" si="12"/>
        <v>0.71928571428571431</v>
      </c>
      <c r="L55" s="37">
        <v>3200</v>
      </c>
      <c r="M55" s="59" t="s">
        <v>125</v>
      </c>
      <c r="N55" s="72"/>
    </row>
    <row r="56" spans="2:14" x14ac:dyDescent="0.2">
      <c r="B56" s="6" t="s">
        <v>7</v>
      </c>
      <c r="C56" s="28">
        <f>SUM(C49:C55)</f>
        <v>65916</v>
      </c>
      <c r="D56" s="28">
        <f>SUM(D49:D55)</f>
        <v>65916</v>
      </c>
      <c r="E56" s="28">
        <f>SUM(E49:E54)</f>
        <v>3175</v>
      </c>
      <c r="F56" s="28">
        <f>SUM(F49:F55)</f>
        <v>55186</v>
      </c>
      <c r="G56" s="28">
        <f t="shared" ref="G56:L56" si="16">SUM(G49:G55)</f>
        <v>58361</v>
      </c>
      <c r="H56" s="28">
        <f t="shared" si="16"/>
        <v>63478</v>
      </c>
      <c r="I56" s="28">
        <f t="shared" si="16"/>
        <v>5117</v>
      </c>
      <c r="J56" s="28">
        <f t="shared" si="16"/>
        <v>7555</v>
      </c>
      <c r="K56" s="47">
        <f>G56/D56</f>
        <v>0.88538442866678801</v>
      </c>
      <c r="L56" s="62">
        <f t="shared" si="16"/>
        <v>65500</v>
      </c>
      <c r="N56" s="72"/>
    </row>
    <row r="57" spans="2:14" x14ac:dyDescent="0.2">
      <c r="C57" s="30"/>
      <c r="D57" s="30"/>
      <c r="E57" s="30"/>
      <c r="F57" s="30"/>
      <c r="G57" s="30"/>
      <c r="H57" s="30"/>
      <c r="I57" s="30"/>
      <c r="J57" s="30"/>
      <c r="K57" s="30"/>
      <c r="L57" s="37"/>
      <c r="N57" s="72"/>
    </row>
    <row r="58" spans="2:14" x14ac:dyDescent="0.2">
      <c r="B58" s="2" t="s">
        <v>8</v>
      </c>
      <c r="C58" s="30"/>
      <c r="D58" s="30"/>
      <c r="E58" s="30"/>
      <c r="F58" s="30"/>
      <c r="G58" s="30"/>
      <c r="H58" s="30"/>
      <c r="I58" s="30"/>
      <c r="J58" s="30"/>
      <c r="K58" s="30"/>
      <c r="L58" s="37"/>
      <c r="N58" s="72"/>
    </row>
    <row r="59" spans="2:14" x14ac:dyDescent="0.2">
      <c r="B59" s="7" t="s">
        <v>115</v>
      </c>
      <c r="C59" s="56">
        <v>2400</v>
      </c>
      <c r="D59" s="30">
        <f>C59</f>
        <v>2400</v>
      </c>
      <c r="E59" s="30"/>
      <c r="F59">
        <v>17338</v>
      </c>
      <c r="G59" s="30">
        <f>E59+F59</f>
        <v>17338</v>
      </c>
      <c r="H59" s="33">
        <v>2400</v>
      </c>
      <c r="I59" s="30">
        <f t="shared" ref="I59:I69" si="17">H59-G59</f>
        <v>-14938</v>
      </c>
      <c r="J59" s="30">
        <f t="shared" ref="J59:J64" si="18">D59-G59</f>
        <v>-14938</v>
      </c>
      <c r="K59" s="29">
        <f t="shared" ref="K59:K64" si="19">G59/D59</f>
        <v>7.2241666666666671</v>
      </c>
      <c r="L59" s="37">
        <v>17400</v>
      </c>
      <c r="M59" s="78" t="s">
        <v>190</v>
      </c>
      <c r="N59" s="72"/>
    </row>
    <row r="60" spans="2:14" x14ac:dyDescent="0.2">
      <c r="B60" s="1" t="s">
        <v>106</v>
      </c>
      <c r="C60" s="56">
        <v>45550</v>
      </c>
      <c r="D60" s="30">
        <v>45950</v>
      </c>
      <c r="E60" s="30"/>
      <c r="F60">
        <v>39710</v>
      </c>
      <c r="G60" s="30">
        <f t="shared" ref="G60:G69" si="20">E60+F60</f>
        <v>39710</v>
      </c>
      <c r="H60" s="33">
        <v>45950</v>
      </c>
      <c r="I60" s="30">
        <f t="shared" si="17"/>
        <v>6240</v>
      </c>
      <c r="J60" s="30">
        <f t="shared" si="18"/>
        <v>6240</v>
      </c>
      <c r="K60" s="29">
        <f t="shared" si="19"/>
        <v>0.86420021762785637</v>
      </c>
      <c r="L60" s="79">
        <f>39710+400+500+1153+120+2600+300</f>
        <v>44783</v>
      </c>
      <c r="M60" s="78" t="s">
        <v>201</v>
      </c>
      <c r="N60" s="72"/>
    </row>
    <row r="61" spans="2:14" x14ac:dyDescent="0.2">
      <c r="B61" s="7" t="s">
        <v>120</v>
      </c>
      <c r="C61" s="56">
        <v>1650</v>
      </c>
      <c r="D61" s="30">
        <f t="shared" ref="D61:D69" si="21">C61</f>
        <v>1650</v>
      </c>
      <c r="E61" s="30"/>
      <c r="F61">
        <v>2016</v>
      </c>
      <c r="G61" s="30">
        <f t="shared" si="20"/>
        <v>2016</v>
      </c>
      <c r="H61" s="33">
        <v>1650</v>
      </c>
      <c r="I61" s="30">
        <f t="shared" si="17"/>
        <v>-366</v>
      </c>
      <c r="J61" s="30">
        <f t="shared" si="18"/>
        <v>-366</v>
      </c>
      <c r="K61" s="29">
        <f t="shared" si="19"/>
        <v>1.2218181818181819</v>
      </c>
      <c r="L61" s="79">
        <v>2200</v>
      </c>
      <c r="M61" s="59" t="s">
        <v>123</v>
      </c>
      <c r="N61" s="72"/>
    </row>
    <row r="62" spans="2:14" ht="15" customHeight="1" x14ac:dyDescent="0.2">
      <c r="B62" s="7" t="s">
        <v>107</v>
      </c>
      <c r="C62" s="56">
        <v>20000</v>
      </c>
      <c r="D62" s="30">
        <f t="shared" si="21"/>
        <v>20000</v>
      </c>
      <c r="E62" s="30"/>
      <c r="F62">
        <v>9372</v>
      </c>
      <c r="G62" s="30">
        <f t="shared" si="20"/>
        <v>9372</v>
      </c>
      <c r="H62" s="33">
        <v>20000</v>
      </c>
      <c r="I62" s="30">
        <f t="shared" si="17"/>
        <v>10628</v>
      </c>
      <c r="J62" s="30">
        <f t="shared" si="18"/>
        <v>10628</v>
      </c>
      <c r="K62" s="29">
        <f t="shared" si="19"/>
        <v>0.46860000000000002</v>
      </c>
      <c r="L62" s="93">
        <f>9372+3900+300</f>
        <v>13572</v>
      </c>
      <c r="M62" s="78" t="s">
        <v>202</v>
      </c>
      <c r="N62" s="72"/>
    </row>
    <row r="63" spans="2:14" x14ac:dyDescent="0.2">
      <c r="B63" s="7" t="s">
        <v>108</v>
      </c>
      <c r="C63" s="56">
        <v>5750</v>
      </c>
      <c r="D63" s="30">
        <f t="shared" si="21"/>
        <v>5750</v>
      </c>
      <c r="E63" s="30"/>
      <c r="F63">
        <v>5299</v>
      </c>
      <c r="G63" s="30">
        <f t="shared" si="20"/>
        <v>5299</v>
      </c>
      <c r="H63" s="33">
        <v>5750</v>
      </c>
      <c r="I63" s="30">
        <f t="shared" si="17"/>
        <v>451</v>
      </c>
      <c r="J63" s="30">
        <f t="shared" si="18"/>
        <v>451</v>
      </c>
      <c r="K63" s="29">
        <f t="shared" si="19"/>
        <v>0.92156521739130437</v>
      </c>
      <c r="L63" s="37">
        <v>7500</v>
      </c>
      <c r="M63" s="78" t="s">
        <v>191</v>
      </c>
      <c r="N63" s="72"/>
    </row>
    <row r="64" spans="2:14" x14ac:dyDescent="0.2">
      <c r="B64" s="26" t="s">
        <v>109</v>
      </c>
      <c r="C64" s="56">
        <v>4700</v>
      </c>
      <c r="D64" s="30">
        <f t="shared" si="21"/>
        <v>4700</v>
      </c>
      <c r="E64" s="30"/>
      <c r="F64">
        <v>4418</v>
      </c>
      <c r="G64" s="30">
        <f t="shared" si="20"/>
        <v>4418</v>
      </c>
      <c r="H64" s="33">
        <v>4700</v>
      </c>
      <c r="I64" s="30">
        <f t="shared" si="17"/>
        <v>282</v>
      </c>
      <c r="J64" s="30">
        <f t="shared" si="18"/>
        <v>282</v>
      </c>
      <c r="K64" s="29">
        <f t="shared" si="19"/>
        <v>0.94</v>
      </c>
      <c r="L64" s="37">
        <v>4500</v>
      </c>
      <c r="M64" s="78" t="s">
        <v>192</v>
      </c>
      <c r="N64" s="72"/>
    </row>
    <row r="65" spans="2:14" x14ac:dyDescent="0.2">
      <c r="B65" s="7" t="s">
        <v>110</v>
      </c>
      <c r="C65" s="56">
        <v>0</v>
      </c>
      <c r="D65" s="30">
        <f t="shared" si="21"/>
        <v>0</v>
      </c>
      <c r="E65" s="30"/>
      <c r="F65">
        <v>0</v>
      </c>
      <c r="G65" s="30">
        <f t="shared" si="20"/>
        <v>0</v>
      </c>
      <c r="H65" s="33">
        <v>0</v>
      </c>
      <c r="I65" s="30">
        <f t="shared" si="17"/>
        <v>0</v>
      </c>
      <c r="J65" s="30"/>
      <c r="K65" s="29"/>
      <c r="L65" s="37">
        <f>D65</f>
        <v>0</v>
      </c>
      <c r="N65" s="72"/>
    </row>
    <row r="66" spans="2:14" x14ac:dyDescent="0.2">
      <c r="B66" s="7" t="s">
        <v>111</v>
      </c>
      <c r="C66" s="56">
        <v>27000</v>
      </c>
      <c r="D66" s="56">
        <f>27000+582</f>
        <v>27582</v>
      </c>
      <c r="E66" s="30"/>
      <c r="F66">
        <v>28134</v>
      </c>
      <c r="G66" s="30">
        <f t="shared" si="20"/>
        <v>28134</v>
      </c>
      <c r="H66" s="33">
        <v>25285</v>
      </c>
      <c r="I66" s="30">
        <f t="shared" si="17"/>
        <v>-2849</v>
      </c>
      <c r="J66" s="30">
        <f>D66-G66</f>
        <v>-552</v>
      </c>
      <c r="K66" s="29">
        <f>G66/D66</f>
        <v>1.0200130519904285</v>
      </c>
      <c r="L66" s="37">
        <v>31000</v>
      </c>
      <c r="M66" s="78" t="s">
        <v>172</v>
      </c>
      <c r="N66" s="72"/>
    </row>
    <row r="67" spans="2:14" x14ac:dyDescent="0.2">
      <c r="B67" s="7" t="s">
        <v>112</v>
      </c>
      <c r="C67" s="56">
        <v>5700</v>
      </c>
      <c r="D67" s="56">
        <f t="shared" si="21"/>
        <v>5700</v>
      </c>
      <c r="E67" s="30"/>
      <c r="F67">
        <v>17901</v>
      </c>
      <c r="G67" s="30">
        <f t="shared" si="20"/>
        <v>17901</v>
      </c>
      <c r="H67" s="33">
        <v>5700</v>
      </c>
      <c r="I67" s="30">
        <f t="shared" si="17"/>
        <v>-12201</v>
      </c>
      <c r="J67" s="30">
        <f>D67-G67</f>
        <v>-12201</v>
      </c>
      <c r="K67" s="29">
        <f>G67/D67</f>
        <v>3.1405263157894736</v>
      </c>
      <c r="L67" s="79">
        <f>17900+1000+560+6000</f>
        <v>25460</v>
      </c>
      <c r="M67" s="78" t="s">
        <v>204</v>
      </c>
      <c r="N67" s="72"/>
    </row>
    <row r="68" spans="2:14" x14ac:dyDescent="0.2">
      <c r="B68" s="7" t="s">
        <v>113</v>
      </c>
      <c r="C68" s="56">
        <v>22500</v>
      </c>
      <c r="D68" s="56">
        <f t="shared" si="21"/>
        <v>22500</v>
      </c>
      <c r="E68" s="30"/>
      <c r="F68">
        <v>21221</v>
      </c>
      <c r="G68" s="30">
        <f t="shared" si="20"/>
        <v>21221</v>
      </c>
      <c r="H68" s="33">
        <v>20500</v>
      </c>
      <c r="I68" s="30">
        <f t="shared" si="17"/>
        <v>-721</v>
      </c>
      <c r="J68" s="30">
        <f>D68-G68</f>
        <v>1279</v>
      </c>
      <c r="K68" s="29">
        <f>G68/D68</f>
        <v>0.94315555555555552</v>
      </c>
      <c r="L68" s="79">
        <v>22000</v>
      </c>
      <c r="M68" s="78" t="s">
        <v>177</v>
      </c>
      <c r="N68" s="72"/>
    </row>
    <row r="69" spans="2:14" x14ac:dyDescent="0.2">
      <c r="B69" s="49" t="s">
        <v>114</v>
      </c>
      <c r="C69" s="30">
        <v>0</v>
      </c>
      <c r="D69" s="30">
        <f t="shared" si="21"/>
        <v>0</v>
      </c>
      <c r="E69" s="30"/>
      <c r="F69" s="85"/>
      <c r="G69" s="30">
        <f t="shared" si="20"/>
        <v>0</v>
      </c>
      <c r="H69" s="30">
        <v>0</v>
      </c>
      <c r="I69" s="30">
        <f t="shared" si="17"/>
        <v>0</v>
      </c>
      <c r="J69" s="30">
        <f>D69-G69</f>
        <v>0</v>
      </c>
      <c r="K69" s="29"/>
      <c r="L69" s="37" t="s">
        <v>167</v>
      </c>
      <c r="N69" s="72"/>
    </row>
    <row r="70" spans="2:14" x14ac:dyDescent="0.2">
      <c r="B70" s="6" t="s">
        <v>9</v>
      </c>
      <c r="C70" s="28">
        <f t="shared" ref="C70:J70" si="22">SUM(C59:C69)</f>
        <v>135250</v>
      </c>
      <c r="D70" s="28">
        <f t="shared" si="22"/>
        <v>136232</v>
      </c>
      <c r="E70" s="28">
        <f t="shared" si="22"/>
        <v>0</v>
      </c>
      <c r="F70" s="28">
        <f t="shared" si="22"/>
        <v>145409</v>
      </c>
      <c r="G70" s="28">
        <f t="shared" si="22"/>
        <v>145409</v>
      </c>
      <c r="H70" s="28">
        <f>SUM(H59:H69)</f>
        <v>131935</v>
      </c>
      <c r="I70" s="28">
        <f>SUM(I59:I69)</f>
        <v>-13474</v>
      </c>
      <c r="J70" s="28">
        <f t="shared" si="22"/>
        <v>-9177</v>
      </c>
      <c r="K70" s="47">
        <f>G70/D70</f>
        <v>1.0673630277761466</v>
      </c>
      <c r="L70" s="62">
        <f>SUM(L59:L69)</f>
        <v>168415</v>
      </c>
      <c r="N70" s="72"/>
    </row>
    <row r="71" spans="2:14" x14ac:dyDescent="0.2">
      <c r="B71" s="72"/>
      <c r="C71" s="30"/>
      <c r="D71" s="30"/>
      <c r="E71" s="30"/>
      <c r="F71" s="30"/>
      <c r="G71" s="30"/>
      <c r="H71" s="30"/>
      <c r="I71" s="30"/>
      <c r="J71" s="30"/>
      <c r="K71" s="30"/>
      <c r="L71" s="37"/>
      <c r="N71" s="72"/>
    </row>
    <row r="72" spans="2:14" x14ac:dyDescent="0.2">
      <c r="B72" s="8"/>
      <c r="C72" s="30"/>
      <c r="D72" s="30"/>
      <c r="E72" s="30"/>
      <c r="F72" s="30"/>
      <c r="G72" s="30"/>
      <c r="H72" s="30"/>
      <c r="I72" s="30"/>
      <c r="J72" s="30"/>
      <c r="K72" s="30"/>
      <c r="L72" s="37"/>
      <c r="N72" s="72"/>
    </row>
    <row r="73" spans="2:14" x14ac:dyDescent="0.2">
      <c r="B73" s="6" t="s">
        <v>25</v>
      </c>
      <c r="C73" s="28">
        <f t="shared" ref="C73:J73" si="23">C46+C56+C70</f>
        <v>1122405</v>
      </c>
      <c r="D73" s="28">
        <f t="shared" si="23"/>
        <v>1123387</v>
      </c>
      <c r="E73" s="28">
        <f t="shared" si="23"/>
        <v>3175</v>
      </c>
      <c r="F73" s="28">
        <f t="shared" si="23"/>
        <v>1050599</v>
      </c>
      <c r="G73" s="28">
        <f t="shared" si="23"/>
        <v>1053774</v>
      </c>
      <c r="H73" s="28">
        <f t="shared" si="23"/>
        <v>1042034</v>
      </c>
      <c r="I73" s="28">
        <f t="shared" si="23"/>
        <v>-11740</v>
      </c>
      <c r="J73" s="28">
        <f t="shared" si="23"/>
        <v>69613</v>
      </c>
      <c r="K73" s="47">
        <f>G73/D73</f>
        <v>0.93803293077096317</v>
      </c>
      <c r="L73" s="62">
        <f>L46+L56+L70</f>
        <v>1161015</v>
      </c>
      <c r="N73" s="72"/>
    </row>
    <row r="74" spans="2:14" x14ac:dyDescent="0.2">
      <c r="B74" s="2"/>
      <c r="C74" s="30"/>
      <c r="D74" s="30"/>
      <c r="E74" s="30"/>
      <c r="F74" s="30"/>
      <c r="G74" s="30"/>
      <c r="H74" s="30"/>
      <c r="I74" s="30"/>
      <c r="J74" s="30"/>
      <c r="K74" s="30"/>
      <c r="L74" s="37"/>
      <c r="N74" s="72"/>
    </row>
    <row r="75" spans="2:14" x14ac:dyDescent="0.2">
      <c r="B75" s="2" t="s">
        <v>22</v>
      </c>
      <c r="C75" s="30"/>
      <c r="D75" s="30"/>
      <c r="E75" s="30"/>
      <c r="F75" s="30"/>
      <c r="G75" s="30"/>
      <c r="H75" s="30"/>
      <c r="I75" s="30"/>
      <c r="J75" s="30"/>
      <c r="K75" s="30"/>
      <c r="L75" s="37"/>
      <c r="N75" s="72"/>
    </row>
    <row r="76" spans="2:14" x14ac:dyDescent="0.2">
      <c r="B76" s="5" t="s">
        <v>14</v>
      </c>
      <c r="C76" s="30"/>
      <c r="D76" s="30"/>
      <c r="E76" s="30"/>
      <c r="F76" s="30"/>
      <c r="G76" s="30"/>
      <c r="H76" s="30"/>
      <c r="I76" s="30"/>
      <c r="J76" s="30"/>
      <c r="K76" s="30"/>
      <c r="L76" s="37"/>
      <c r="N76" s="72"/>
    </row>
    <row r="77" spans="2:14" x14ac:dyDescent="0.2">
      <c r="B77" s="5" t="s">
        <v>18</v>
      </c>
      <c r="C77" s="30">
        <v>17553</v>
      </c>
      <c r="D77" s="30">
        <v>19139</v>
      </c>
      <c r="E77" s="30"/>
      <c r="F77" s="30"/>
      <c r="G77" s="30">
        <f>F77+E77</f>
        <v>0</v>
      </c>
      <c r="H77" s="30">
        <v>19139</v>
      </c>
      <c r="I77" s="30">
        <f>H77-G77</f>
        <v>19139</v>
      </c>
      <c r="J77" s="30">
        <f>D77-G77</f>
        <v>19139</v>
      </c>
      <c r="K77" s="30"/>
      <c r="L77" s="37">
        <f>L90</f>
        <v>48650</v>
      </c>
      <c r="N77" s="72"/>
    </row>
    <row r="78" spans="2:14" x14ac:dyDescent="0.2">
      <c r="B78" s="5"/>
      <c r="C78" s="30"/>
      <c r="D78" s="30"/>
      <c r="E78" s="30"/>
      <c r="F78" s="30"/>
      <c r="G78" s="30"/>
      <c r="H78" s="30"/>
      <c r="I78" s="30"/>
      <c r="J78" s="30"/>
      <c r="K78" s="30"/>
      <c r="L78" s="37"/>
      <c r="N78" s="72"/>
    </row>
    <row r="79" spans="2:14" x14ac:dyDescent="0.2">
      <c r="B79" s="10" t="s">
        <v>17</v>
      </c>
      <c r="C79" s="28">
        <f t="shared" ref="C79:J79" si="24">C73+C76+C77</f>
        <v>1139958</v>
      </c>
      <c r="D79" s="28">
        <f t="shared" si="24"/>
        <v>1142526</v>
      </c>
      <c r="E79" s="28">
        <f t="shared" si="24"/>
        <v>3175</v>
      </c>
      <c r="F79" s="28">
        <f t="shared" si="24"/>
        <v>1050599</v>
      </c>
      <c r="G79" s="28">
        <f t="shared" si="24"/>
        <v>1053774</v>
      </c>
      <c r="H79" s="28">
        <f t="shared" si="24"/>
        <v>1061173</v>
      </c>
      <c r="I79" s="28">
        <f t="shared" si="24"/>
        <v>7399</v>
      </c>
      <c r="J79" s="28">
        <f t="shared" si="24"/>
        <v>88752</v>
      </c>
      <c r="K79" s="28"/>
      <c r="L79" s="62">
        <f>L73+L76+L77</f>
        <v>1209665</v>
      </c>
      <c r="N79" s="72"/>
    </row>
    <row r="80" spans="2:14" x14ac:dyDescent="0.2">
      <c r="B80" s="8"/>
      <c r="C80" s="31"/>
      <c r="D80" s="31"/>
      <c r="E80" s="31"/>
      <c r="F80" s="31"/>
      <c r="G80" s="31"/>
      <c r="H80" s="31"/>
      <c r="I80" s="31"/>
      <c r="J80" s="31"/>
      <c r="K80" s="31"/>
      <c r="L80" s="64"/>
    </row>
    <row r="81" spans="2:13" x14ac:dyDescent="0.2">
      <c r="B81" s="8"/>
      <c r="C81" s="30"/>
      <c r="D81" s="30"/>
      <c r="E81" s="30"/>
      <c r="F81" s="30"/>
      <c r="G81" s="30"/>
      <c r="H81" s="30"/>
      <c r="I81" s="30"/>
      <c r="J81" s="30"/>
      <c r="K81" s="30"/>
      <c r="L81" s="37"/>
    </row>
    <row r="82" spans="2:13" ht="15.75" x14ac:dyDescent="0.25">
      <c r="B82" s="14" t="s">
        <v>35</v>
      </c>
      <c r="C82" s="30"/>
      <c r="D82" s="30"/>
      <c r="E82" s="30"/>
      <c r="F82" s="30"/>
      <c r="G82" s="30"/>
      <c r="H82" s="30"/>
      <c r="I82" s="30"/>
      <c r="J82" s="30"/>
      <c r="K82" s="30"/>
      <c r="L82" s="37"/>
    </row>
    <row r="83" spans="2:13" x14ac:dyDescent="0.2">
      <c r="B83" s="8"/>
      <c r="C83" s="30"/>
      <c r="D83" s="30"/>
      <c r="E83" s="30"/>
      <c r="F83" s="30"/>
      <c r="G83" s="30"/>
      <c r="H83" s="30"/>
      <c r="I83" s="30"/>
      <c r="J83" s="30"/>
      <c r="K83" s="30"/>
      <c r="L83" s="37"/>
    </row>
    <row r="84" spans="2:13" x14ac:dyDescent="0.2">
      <c r="B84" s="1" t="s">
        <v>63</v>
      </c>
      <c r="C84" s="30">
        <f>C31-C8-C73</f>
        <v>-17945</v>
      </c>
      <c r="D84" s="30">
        <f>D31-D8-D73</f>
        <v>-16759</v>
      </c>
      <c r="E84" s="30"/>
      <c r="F84" s="30"/>
      <c r="G84" s="30"/>
      <c r="H84" s="30"/>
      <c r="I84" s="30"/>
      <c r="J84" s="30"/>
      <c r="K84" s="30"/>
      <c r="L84" s="30">
        <f>L31-L8-L73</f>
        <v>12752</v>
      </c>
    </row>
    <row r="85" spans="2:13" ht="6" customHeight="1" x14ac:dyDescent="0.2">
      <c r="C85" s="30"/>
      <c r="D85" s="30"/>
      <c r="E85" s="30"/>
      <c r="F85" s="30"/>
      <c r="G85" s="30"/>
      <c r="H85" s="30"/>
      <c r="I85" s="30"/>
      <c r="J85" s="30"/>
      <c r="K85" s="30"/>
      <c r="L85" s="37"/>
    </row>
    <row r="86" spans="2:13" x14ac:dyDescent="0.2">
      <c r="B86" s="1" t="s">
        <v>38</v>
      </c>
      <c r="C86" s="30">
        <v>35898</v>
      </c>
      <c r="D86" s="30">
        <v>35899</v>
      </c>
      <c r="E86" s="30"/>
      <c r="F86" s="30"/>
      <c r="G86" s="30"/>
      <c r="H86" s="30"/>
      <c r="I86" s="30"/>
      <c r="J86" s="30"/>
      <c r="K86" s="30"/>
      <c r="L86" s="37">
        <v>35898</v>
      </c>
    </row>
    <row r="87" spans="2:13" ht="6" customHeight="1" x14ac:dyDescent="0.2">
      <c r="C87" s="30"/>
      <c r="D87" s="30"/>
      <c r="E87" s="30"/>
      <c r="F87" s="30"/>
      <c r="G87" s="30"/>
      <c r="H87" s="30"/>
      <c r="I87" s="30"/>
      <c r="J87" s="30"/>
      <c r="K87" s="30"/>
      <c r="L87" s="37"/>
    </row>
    <row r="88" spans="2:13" ht="12.75" customHeight="1" x14ac:dyDescent="0.2">
      <c r="B88" s="1" t="s">
        <v>39</v>
      </c>
      <c r="C88" s="30"/>
      <c r="D88" s="30"/>
      <c r="E88" s="30"/>
      <c r="F88" s="30"/>
      <c r="G88" s="30"/>
      <c r="H88" s="30"/>
      <c r="I88" s="30"/>
      <c r="J88" s="30"/>
      <c r="K88" s="30"/>
      <c r="L88" s="37">
        <f>L7</f>
        <v>0</v>
      </c>
    </row>
    <row r="89" spans="2:13" ht="6" customHeight="1" x14ac:dyDescent="0.2">
      <c r="C89" s="30"/>
      <c r="D89" s="30"/>
      <c r="E89" s="30"/>
      <c r="F89" s="30"/>
      <c r="G89" s="30"/>
      <c r="H89" s="30"/>
      <c r="I89" s="30"/>
      <c r="J89" s="30"/>
      <c r="K89" s="30"/>
      <c r="L89" s="37"/>
    </row>
    <row r="90" spans="2:13" ht="13.5" thickBot="1" x14ac:dyDescent="0.25">
      <c r="B90" s="1" t="s">
        <v>31</v>
      </c>
      <c r="C90" s="39">
        <f>SUM(C84:C88)</f>
        <v>17953</v>
      </c>
      <c r="D90" s="39">
        <f>SUM(D84:D88)</f>
        <v>19140</v>
      </c>
      <c r="E90" s="30"/>
      <c r="F90" s="30"/>
      <c r="G90" s="30"/>
      <c r="H90" s="30"/>
      <c r="I90" s="30"/>
      <c r="J90" s="30"/>
      <c r="K90" s="30"/>
      <c r="L90" s="65">
        <f>SUM(L84:L88)</f>
        <v>48650</v>
      </c>
      <c r="M90" s="78"/>
    </row>
    <row r="91" spans="2:13" ht="13.5" thickTop="1" x14ac:dyDescent="0.2">
      <c r="C91" s="30"/>
      <c r="D91" s="30"/>
      <c r="E91" s="30"/>
      <c r="F91" s="30"/>
      <c r="G91" s="30"/>
      <c r="H91" s="30"/>
      <c r="I91" s="30"/>
      <c r="J91" s="30"/>
      <c r="K91" s="30"/>
      <c r="L91" s="37"/>
    </row>
    <row r="92" spans="2:13" x14ac:dyDescent="0.2">
      <c r="C92" s="32"/>
      <c r="D92" s="32"/>
      <c r="E92" s="32"/>
      <c r="F92" s="32"/>
      <c r="G92" s="32"/>
      <c r="H92" s="32"/>
      <c r="I92" s="32"/>
      <c r="J92" s="32"/>
      <c r="K92" s="32"/>
      <c r="L92" s="63"/>
    </row>
    <row r="94" spans="2:13" ht="22.5" customHeight="1" x14ac:dyDescent="0.25">
      <c r="B94" s="12" t="s">
        <v>16</v>
      </c>
    </row>
    <row r="96" spans="2:13" ht="12.75" customHeight="1" x14ac:dyDescent="0.2">
      <c r="B96" s="8" t="s">
        <v>59</v>
      </c>
      <c r="C96" s="38"/>
      <c r="D96" s="38"/>
    </row>
    <row r="97" spans="2:12" ht="12.75" customHeight="1" x14ac:dyDescent="0.2">
      <c r="B97" s="9" t="s">
        <v>81</v>
      </c>
      <c r="C97" s="30">
        <v>1002</v>
      </c>
      <c r="D97" s="30">
        <f>C97</f>
        <v>1002</v>
      </c>
      <c r="L97" s="37">
        <f>D97</f>
        <v>1002</v>
      </c>
    </row>
    <row r="98" spans="2:12" ht="12.75" customHeight="1" x14ac:dyDescent="0.2">
      <c r="B98" s="7" t="s">
        <v>82</v>
      </c>
      <c r="C98" s="30"/>
      <c r="D98" s="30"/>
      <c r="L98" s="37"/>
    </row>
    <row r="99" spans="2:12" ht="12.75" customHeight="1" x14ac:dyDescent="0.2">
      <c r="B99" s="7" t="s">
        <v>76</v>
      </c>
      <c r="C99" s="30">
        <v>6549.25</v>
      </c>
      <c r="D99" s="30">
        <v>6549.25</v>
      </c>
      <c r="F99" s="27">
        <v>6549</v>
      </c>
      <c r="G99" s="27">
        <v>6549</v>
      </c>
      <c r="H99" s="27">
        <v>6549</v>
      </c>
      <c r="I99" s="30">
        <f>H99-G99</f>
        <v>0</v>
      </c>
      <c r="L99" s="37">
        <v>6549</v>
      </c>
    </row>
    <row r="100" spans="2:12" ht="12.75" customHeight="1" x14ac:dyDescent="0.2">
      <c r="B100" s="7" t="s">
        <v>77</v>
      </c>
      <c r="C100" s="30"/>
      <c r="D100" s="30"/>
      <c r="L100" s="37"/>
    </row>
    <row r="101" spans="2:12" ht="12.75" customHeight="1" x14ac:dyDescent="0.2">
      <c r="B101" s="7" t="s">
        <v>78</v>
      </c>
      <c r="C101" s="30"/>
      <c r="D101" s="30">
        <f>C101</f>
        <v>0</v>
      </c>
      <c r="L101" s="37"/>
    </row>
    <row r="102" spans="2:12" ht="12.75" customHeight="1" x14ac:dyDescent="0.2">
      <c r="B102" s="5"/>
      <c r="D102" s="38"/>
    </row>
    <row r="103" spans="2:12" ht="12.75" customHeight="1" x14ac:dyDescent="0.2">
      <c r="B103" s="10" t="s">
        <v>20</v>
      </c>
      <c r="C103" s="28">
        <f>SUM(C97:C101)</f>
        <v>7551.25</v>
      </c>
      <c r="D103" s="28">
        <f>SUM(D97:D101)</f>
        <v>7551.25</v>
      </c>
      <c r="L103" s="62">
        <f>SUM(L97:L101)</f>
        <v>7551</v>
      </c>
    </row>
    <row r="105" spans="2:12" ht="12.75" customHeight="1" x14ac:dyDescent="0.2">
      <c r="B105" s="8" t="s">
        <v>60</v>
      </c>
      <c r="C105" s="33"/>
      <c r="D105" s="33"/>
      <c r="E105" s="33"/>
      <c r="F105" s="33"/>
      <c r="G105" s="33"/>
      <c r="H105" s="33"/>
      <c r="I105" s="33"/>
      <c r="J105" s="33"/>
      <c r="K105" s="33"/>
      <c r="L105" s="40"/>
    </row>
    <row r="106" spans="2:12" ht="12.75" customHeight="1" x14ac:dyDescent="0.2">
      <c r="B106" s="7" t="s">
        <v>68</v>
      </c>
      <c r="C106" s="30"/>
      <c r="D106" s="30"/>
      <c r="E106" s="30"/>
      <c r="F106" s="30"/>
      <c r="G106" s="30"/>
      <c r="H106" s="30"/>
      <c r="I106" s="30"/>
      <c r="J106" s="30"/>
      <c r="K106" s="30"/>
      <c r="L106" s="37"/>
    </row>
    <row r="107" spans="2:12" ht="12.75" customHeight="1" x14ac:dyDescent="0.2">
      <c r="B107" s="7" t="s">
        <v>69</v>
      </c>
      <c r="C107" s="30"/>
      <c r="D107" s="30"/>
      <c r="E107" s="30"/>
      <c r="F107" s="30"/>
      <c r="G107" s="30"/>
      <c r="H107" s="30"/>
      <c r="I107" s="30"/>
      <c r="J107" s="30"/>
      <c r="K107" s="30"/>
      <c r="L107" s="37"/>
    </row>
    <row r="108" spans="2:12" ht="12.75" customHeight="1" x14ac:dyDescent="0.2">
      <c r="B108" s="7" t="s">
        <v>70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7"/>
    </row>
    <row r="109" spans="2:12" ht="12.75" customHeight="1" x14ac:dyDescent="0.2">
      <c r="B109" s="7"/>
      <c r="C109" s="33"/>
      <c r="D109" s="33"/>
      <c r="E109" s="33"/>
      <c r="F109" s="33"/>
      <c r="G109" s="33"/>
      <c r="H109" s="33"/>
      <c r="I109" s="33"/>
      <c r="J109" s="33"/>
      <c r="K109" s="33"/>
      <c r="L109" s="40"/>
    </row>
    <row r="110" spans="2:12" ht="12.75" customHeight="1" x14ac:dyDescent="0.2">
      <c r="B110" s="10" t="s">
        <v>26</v>
      </c>
      <c r="C110" s="28">
        <f>SUM(C106:C108)</f>
        <v>0</v>
      </c>
      <c r="D110" s="28"/>
      <c r="E110" s="28"/>
      <c r="F110" s="28"/>
      <c r="G110" s="28"/>
      <c r="H110" s="28"/>
      <c r="I110" s="28"/>
      <c r="J110" s="28"/>
      <c r="K110" s="28"/>
      <c r="L110" s="62">
        <f>SUM(L106:L108)</f>
        <v>0</v>
      </c>
    </row>
    <row r="111" spans="2:12" ht="12.75" customHeight="1" x14ac:dyDescent="0.2">
      <c r="B111" s="8"/>
      <c r="C111" s="32"/>
      <c r="D111" s="33"/>
      <c r="E111" s="33"/>
      <c r="F111" s="33"/>
      <c r="G111" s="33"/>
      <c r="H111" s="33"/>
      <c r="I111" s="33"/>
      <c r="J111" s="33"/>
      <c r="K111" s="33"/>
      <c r="L111" s="63"/>
    </row>
    <row r="112" spans="2:12" ht="12.75" customHeight="1" x14ac:dyDescent="0.2">
      <c r="B112" s="10" t="s">
        <v>61</v>
      </c>
      <c r="C112" s="28">
        <f>C103+C110</f>
        <v>7551.25</v>
      </c>
      <c r="D112" s="28">
        <f>D103+D110</f>
        <v>7551.25</v>
      </c>
      <c r="E112" s="28">
        <f>E110</f>
        <v>0</v>
      </c>
      <c r="F112" s="28">
        <f t="shared" ref="F112:K112" si="25">F110</f>
        <v>0</v>
      </c>
      <c r="G112" s="28">
        <f t="shared" si="25"/>
        <v>0</v>
      </c>
      <c r="H112" s="28">
        <f t="shared" si="25"/>
        <v>0</v>
      </c>
      <c r="I112" s="28">
        <f t="shared" si="25"/>
        <v>0</v>
      </c>
      <c r="J112" s="28">
        <f t="shared" si="25"/>
        <v>0</v>
      </c>
      <c r="K112" s="28">
        <f t="shared" si="25"/>
        <v>0</v>
      </c>
      <c r="L112" s="62">
        <f>L103+L110</f>
        <v>7551</v>
      </c>
    </row>
    <row r="113" spans="2:12" ht="12.75" customHeight="1" x14ac:dyDescent="0.2">
      <c r="B113" s="8"/>
      <c r="C113" s="32"/>
      <c r="D113" s="33"/>
      <c r="E113" s="33"/>
      <c r="F113" s="33"/>
      <c r="G113" s="33"/>
      <c r="H113" s="33"/>
      <c r="I113" s="33"/>
      <c r="J113" s="33"/>
      <c r="K113" s="33"/>
      <c r="L113" s="63"/>
    </row>
    <row r="114" spans="2:12" x14ac:dyDescent="0.2">
      <c r="B114" s="8" t="s">
        <v>62</v>
      </c>
      <c r="C114" s="30"/>
      <c r="D114" s="33"/>
      <c r="E114" s="33"/>
      <c r="F114" s="33"/>
      <c r="G114" s="33"/>
      <c r="H114" s="33"/>
      <c r="I114" s="33"/>
      <c r="J114" s="33"/>
      <c r="K114" s="33"/>
      <c r="L114" s="63"/>
    </row>
    <row r="115" spans="2:12" x14ac:dyDescent="0.2">
      <c r="B115" s="81" t="s">
        <v>121</v>
      </c>
      <c r="C115" s="30">
        <v>6549</v>
      </c>
      <c r="D115" s="30">
        <v>7551</v>
      </c>
      <c r="E115" s="30"/>
      <c r="F115" s="30">
        <v>8191</v>
      </c>
      <c r="G115" s="30">
        <f t="shared" ref="G115:G120" si="26">F115+E115</f>
        <v>8191</v>
      </c>
      <c r="H115" s="30">
        <v>7551</v>
      </c>
      <c r="I115" s="30">
        <f t="shared" ref="I115:I120" si="27">H115-G115</f>
        <v>-640</v>
      </c>
      <c r="J115" s="30">
        <f>D115-G115</f>
        <v>-640</v>
      </c>
      <c r="K115" s="29"/>
      <c r="L115" s="37">
        <v>8191</v>
      </c>
    </row>
    <row r="116" spans="2:12" x14ac:dyDescent="0.2">
      <c r="B116" s="7" t="s">
        <v>117</v>
      </c>
      <c r="C116" s="30"/>
      <c r="D116" s="30"/>
      <c r="E116" s="30"/>
      <c r="F116" s="30"/>
      <c r="G116" s="30">
        <f t="shared" si="26"/>
        <v>0</v>
      </c>
      <c r="H116" s="30"/>
      <c r="I116" s="30">
        <f t="shared" si="27"/>
        <v>0</v>
      </c>
      <c r="J116" s="30">
        <f>C116-G116</f>
        <v>0</v>
      </c>
      <c r="K116" s="29"/>
      <c r="L116" s="37"/>
    </row>
    <row r="117" spans="2:12" x14ac:dyDescent="0.2">
      <c r="B117" s="8" t="s">
        <v>127</v>
      </c>
      <c r="C117" s="30"/>
      <c r="D117" s="30"/>
      <c r="E117" s="30"/>
      <c r="F117" s="30">
        <v>-640</v>
      </c>
      <c r="G117" s="30">
        <f t="shared" si="26"/>
        <v>-640</v>
      </c>
      <c r="H117" s="30">
        <v>0</v>
      </c>
      <c r="I117" s="30">
        <f t="shared" si="27"/>
        <v>640</v>
      </c>
      <c r="J117" s="30">
        <f>C117-G117</f>
        <v>640</v>
      </c>
      <c r="K117" s="29"/>
      <c r="L117" s="37">
        <v>-640</v>
      </c>
    </row>
    <row r="118" spans="2:12" x14ac:dyDescent="0.2">
      <c r="B118" s="7"/>
      <c r="C118" s="41"/>
      <c r="D118" s="33"/>
      <c r="E118" s="33"/>
      <c r="F118" s="33"/>
      <c r="G118" s="30">
        <f t="shared" si="26"/>
        <v>0</v>
      </c>
      <c r="H118" s="33"/>
      <c r="I118" s="30">
        <f t="shared" si="27"/>
        <v>0</v>
      </c>
      <c r="J118" s="30">
        <f>C118-G118</f>
        <v>0</v>
      </c>
      <c r="K118" s="29"/>
      <c r="L118" s="37"/>
    </row>
    <row r="119" spans="2:12" x14ac:dyDescent="0.2">
      <c r="B119" s="7"/>
      <c r="C119" s="41"/>
      <c r="D119" s="33"/>
      <c r="E119" s="33"/>
      <c r="F119" s="33"/>
      <c r="G119" s="30">
        <f t="shared" si="26"/>
        <v>0</v>
      </c>
      <c r="H119" s="33"/>
      <c r="I119" s="30">
        <f t="shared" si="27"/>
        <v>0</v>
      </c>
      <c r="J119" s="30">
        <f>C119-G119</f>
        <v>0</v>
      </c>
      <c r="K119" s="29"/>
      <c r="L119" s="37"/>
    </row>
    <row r="120" spans="2:12" x14ac:dyDescent="0.2">
      <c r="B120" s="7"/>
      <c r="C120" s="32"/>
      <c r="D120" s="33"/>
      <c r="E120" s="33"/>
      <c r="F120" s="33"/>
      <c r="G120" s="30">
        <f t="shared" si="26"/>
        <v>0</v>
      </c>
      <c r="H120" s="33"/>
      <c r="I120" s="30">
        <f t="shared" si="27"/>
        <v>0</v>
      </c>
      <c r="J120" s="30">
        <f>C120-G120</f>
        <v>0</v>
      </c>
      <c r="K120" s="29"/>
      <c r="L120" s="63"/>
    </row>
    <row r="121" spans="2:12" x14ac:dyDescent="0.2">
      <c r="B121" s="10" t="s">
        <v>27</v>
      </c>
      <c r="C121" s="28">
        <f>SUM(C115:C119)</f>
        <v>6549</v>
      </c>
      <c r="D121" s="28">
        <f t="shared" ref="D121:J121" si="28">SUM(D115:D119)</f>
        <v>7551</v>
      </c>
      <c r="E121" s="28">
        <f t="shared" si="28"/>
        <v>0</v>
      </c>
      <c r="F121" s="28">
        <f t="shared" si="28"/>
        <v>7551</v>
      </c>
      <c r="G121" s="28">
        <f t="shared" si="28"/>
        <v>7551</v>
      </c>
      <c r="H121" s="28">
        <f t="shared" si="28"/>
        <v>7551</v>
      </c>
      <c r="I121" s="28">
        <f t="shared" si="28"/>
        <v>0</v>
      </c>
      <c r="J121" s="28">
        <f t="shared" si="28"/>
        <v>0</v>
      </c>
      <c r="K121" s="47"/>
      <c r="L121" s="62">
        <f>SUM(L115:L119)</f>
        <v>7551</v>
      </c>
    </row>
    <row r="122" spans="2:12" x14ac:dyDescent="0.2">
      <c r="B122" s="8"/>
      <c r="C122" s="31"/>
      <c r="D122" s="31"/>
      <c r="E122" s="31"/>
      <c r="F122" s="31"/>
      <c r="G122" s="31"/>
      <c r="H122" s="31"/>
      <c r="I122" s="31"/>
      <c r="J122" s="31"/>
      <c r="K122" s="31"/>
      <c r="L122" s="64"/>
    </row>
    <row r="123" spans="2:12" x14ac:dyDescent="0.2">
      <c r="B123" s="8" t="s">
        <v>74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64"/>
    </row>
    <row r="124" spans="2:12" x14ac:dyDescent="0.2">
      <c r="B124" s="81" t="s">
        <v>122</v>
      </c>
      <c r="C124" s="80">
        <v>0</v>
      </c>
      <c r="D124" s="80">
        <v>0</v>
      </c>
      <c r="E124" s="80"/>
      <c r="F124" s="80"/>
      <c r="G124" s="80"/>
      <c r="H124" s="80">
        <v>0</v>
      </c>
      <c r="I124" s="80">
        <f>H124-F124</f>
        <v>0</v>
      </c>
      <c r="J124" s="80">
        <f>D124-F124</f>
        <v>0</v>
      </c>
      <c r="K124" s="80"/>
      <c r="L124" s="79">
        <v>0</v>
      </c>
    </row>
    <row r="125" spans="2:12" x14ac:dyDescent="0.2">
      <c r="B125" s="7"/>
      <c r="C125" s="31"/>
      <c r="D125" s="31"/>
      <c r="E125" s="31"/>
      <c r="F125" s="31"/>
      <c r="G125" s="31"/>
      <c r="H125" s="31"/>
      <c r="I125" s="31"/>
      <c r="J125" s="31"/>
      <c r="K125" s="31"/>
      <c r="L125" s="64"/>
    </row>
    <row r="126" spans="2:12" x14ac:dyDescent="0.2">
      <c r="B126" s="10" t="s">
        <v>17</v>
      </c>
      <c r="C126" s="28">
        <f>C121+C124</f>
        <v>6549</v>
      </c>
      <c r="D126" s="28">
        <f>SUM(D121:D125)</f>
        <v>7551</v>
      </c>
      <c r="E126" s="28">
        <f>E121+E124</f>
        <v>0</v>
      </c>
      <c r="F126" s="28">
        <f>F121+F124</f>
        <v>7551</v>
      </c>
      <c r="G126" s="28">
        <f>G121+G124</f>
        <v>7551</v>
      </c>
      <c r="H126" s="28">
        <f>H121+H124</f>
        <v>7551</v>
      </c>
      <c r="I126" s="28">
        <f>H126-G126</f>
        <v>0</v>
      </c>
      <c r="J126" s="28">
        <f>I126</f>
        <v>0</v>
      </c>
      <c r="K126" s="28"/>
      <c r="L126" s="62">
        <f>SUM(L121+L124)</f>
        <v>7551</v>
      </c>
    </row>
    <row r="127" spans="2:12" x14ac:dyDescent="0.2">
      <c r="B127" s="8"/>
      <c r="C127" s="31"/>
      <c r="D127" s="31"/>
      <c r="E127" s="31"/>
      <c r="F127" s="31"/>
      <c r="G127" s="31"/>
      <c r="H127" s="31"/>
      <c r="I127" s="31"/>
      <c r="J127" s="31"/>
      <c r="K127" s="31"/>
      <c r="L127" s="64"/>
    </row>
    <row r="128" spans="2:12" x14ac:dyDescent="0.2">
      <c r="C128" s="32"/>
      <c r="D128" s="32"/>
      <c r="L128" s="63"/>
    </row>
    <row r="129" spans="1:13" ht="15.75" x14ac:dyDescent="0.25">
      <c r="B129" s="22" t="s">
        <v>41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63"/>
    </row>
    <row r="130" spans="1:13" x14ac:dyDescent="0.2">
      <c r="C130" s="32"/>
      <c r="D130" s="32"/>
      <c r="E130" s="32"/>
      <c r="F130" s="32"/>
      <c r="G130" s="32"/>
      <c r="H130" s="32"/>
      <c r="I130" s="32"/>
      <c r="J130" s="32"/>
      <c r="K130" s="32"/>
      <c r="L130" s="63"/>
    </row>
    <row r="131" spans="1:13" x14ac:dyDescent="0.2">
      <c r="B131" s="1" t="s">
        <v>63</v>
      </c>
      <c r="C131" s="30">
        <f>C112-C121-C97-C98</f>
        <v>0.25</v>
      </c>
      <c r="D131" s="30">
        <f>D112-D121-D97-D98</f>
        <v>-1001.75</v>
      </c>
      <c r="E131" s="30"/>
      <c r="F131" s="30"/>
      <c r="G131" s="30"/>
      <c r="H131" s="30"/>
      <c r="I131" s="30"/>
      <c r="J131" s="30"/>
      <c r="K131" s="30"/>
      <c r="L131" s="37">
        <f>L112-L121-L97-L98</f>
        <v>-1002</v>
      </c>
    </row>
    <row r="132" spans="1:13" ht="6" customHeight="1" x14ac:dyDescent="0.2">
      <c r="C132" s="30"/>
      <c r="D132" s="30"/>
      <c r="E132" s="30"/>
      <c r="F132" s="30"/>
      <c r="G132" s="30"/>
      <c r="H132" s="30"/>
      <c r="I132" s="30"/>
      <c r="J132" s="30"/>
      <c r="K132" s="30"/>
      <c r="L132" s="37"/>
    </row>
    <row r="133" spans="1:13" ht="12.75" customHeight="1" x14ac:dyDescent="0.2">
      <c r="B133" s="1" t="s">
        <v>75</v>
      </c>
      <c r="C133" s="30">
        <f>C97+C98</f>
        <v>1002</v>
      </c>
      <c r="D133" s="30">
        <f>D97+D98</f>
        <v>1002</v>
      </c>
      <c r="E133" s="30"/>
      <c r="F133" s="30"/>
      <c r="G133" s="30"/>
      <c r="H133" s="30"/>
      <c r="I133" s="30"/>
      <c r="J133" s="30"/>
      <c r="K133" s="30"/>
      <c r="L133" s="37">
        <f>D133</f>
        <v>1002</v>
      </c>
    </row>
    <row r="134" spans="1:13" ht="6" customHeight="1" x14ac:dyDescent="0.2">
      <c r="C134" s="30"/>
      <c r="D134" s="30"/>
      <c r="E134" s="30"/>
      <c r="F134" s="30"/>
      <c r="G134" s="30"/>
      <c r="H134" s="30"/>
      <c r="I134" s="30"/>
      <c r="J134" s="30"/>
      <c r="K134" s="30"/>
      <c r="L134" s="37"/>
    </row>
    <row r="135" spans="1:13" ht="13.5" thickBot="1" x14ac:dyDescent="0.25">
      <c r="B135" s="1" t="s">
        <v>31</v>
      </c>
      <c r="C135" s="39">
        <f>SUM(C131:C133)</f>
        <v>1002.25</v>
      </c>
      <c r="D135" s="39">
        <f>SUM(D131:D133)</f>
        <v>0.25</v>
      </c>
      <c r="E135" s="30"/>
      <c r="F135" s="30"/>
      <c r="G135" s="30"/>
      <c r="H135" s="30"/>
      <c r="I135" s="30"/>
      <c r="J135" s="30"/>
      <c r="K135" s="30"/>
      <c r="L135" s="65">
        <f>SUM(L131:L133)</f>
        <v>0</v>
      </c>
    </row>
    <row r="136" spans="1:13" ht="13.5" thickTop="1" x14ac:dyDescent="0.2">
      <c r="C136" s="31"/>
      <c r="D136" s="31"/>
      <c r="E136" s="30"/>
      <c r="F136" s="30"/>
      <c r="G136" s="30"/>
      <c r="H136" s="30"/>
      <c r="I136" s="30"/>
      <c r="J136" s="30"/>
      <c r="K136" s="30"/>
      <c r="L136" s="64"/>
    </row>
    <row r="137" spans="1:13" x14ac:dyDescent="0.2">
      <c r="C137" s="31"/>
      <c r="D137" s="31"/>
      <c r="E137" s="30"/>
      <c r="F137" s="30"/>
      <c r="G137" s="30"/>
      <c r="H137" s="30"/>
      <c r="I137" s="30"/>
      <c r="J137" s="30"/>
      <c r="K137" s="30"/>
      <c r="L137" s="64"/>
    </row>
    <row r="138" spans="1:13" x14ac:dyDescent="0.2">
      <c r="C138" s="30"/>
    </row>
    <row r="139" spans="1:13" x14ac:dyDescent="0.2">
      <c r="B139" s="23"/>
    </row>
    <row r="141" spans="1:13" ht="13.5" thickBot="1" x14ac:dyDescent="0.25"/>
    <row r="142" spans="1:13" ht="13.5" thickTop="1" x14ac:dyDescent="0.2">
      <c r="A142" s="15"/>
      <c r="B142" s="16"/>
      <c r="C142" s="34"/>
      <c r="D142" s="34"/>
      <c r="E142" s="34"/>
      <c r="F142" s="34"/>
      <c r="G142" s="34"/>
      <c r="H142" s="34"/>
      <c r="I142" s="34"/>
      <c r="J142" s="34"/>
      <c r="K142" s="34"/>
      <c r="L142" s="66"/>
      <c r="M142" s="73"/>
    </row>
    <row r="143" spans="1:13" ht="18" x14ac:dyDescent="0.25">
      <c r="A143" s="17"/>
      <c r="B143" s="24" t="s">
        <v>47</v>
      </c>
      <c r="M143" s="74"/>
    </row>
    <row r="144" spans="1:13" x14ac:dyDescent="0.2">
      <c r="A144" s="17"/>
      <c r="M144" s="74"/>
    </row>
    <row r="145" spans="1:13" ht="15.75" x14ac:dyDescent="0.25">
      <c r="A145" s="17"/>
      <c r="B145" s="13" t="s">
        <v>33</v>
      </c>
      <c r="M145" s="74"/>
    </row>
    <row r="146" spans="1:13" x14ac:dyDescent="0.2">
      <c r="A146" s="17"/>
      <c r="M146" s="74"/>
    </row>
    <row r="147" spans="1:13" x14ac:dyDescent="0.2">
      <c r="A147" s="17"/>
      <c r="B147" s="2" t="s">
        <v>48</v>
      </c>
      <c r="M147" s="74"/>
    </row>
    <row r="148" spans="1:13" x14ac:dyDescent="0.2">
      <c r="A148" s="17"/>
      <c r="B148" s="1" t="s">
        <v>43</v>
      </c>
      <c r="D148" s="42">
        <v>939902.51</v>
      </c>
      <c r="M148" s="74"/>
    </row>
    <row r="149" spans="1:13" x14ac:dyDescent="0.2">
      <c r="A149" s="17"/>
      <c r="B149" s="1" t="s">
        <v>73</v>
      </c>
      <c r="D149" s="43">
        <f>F73-F29</f>
        <v>939904</v>
      </c>
      <c r="E149" s="27" t="s">
        <v>55</v>
      </c>
      <c r="F149" s="27" t="s">
        <v>34</v>
      </c>
      <c r="M149" s="74"/>
    </row>
    <row r="150" spans="1:13" ht="13.5" thickBot="1" x14ac:dyDescent="0.25">
      <c r="A150" s="17"/>
      <c r="B150" s="1" t="s">
        <v>40</v>
      </c>
      <c r="D150" s="44">
        <f>D148-D149</f>
        <v>-1.4899999999906868</v>
      </c>
      <c r="E150" s="83" t="s">
        <v>128</v>
      </c>
      <c r="M150" s="74"/>
    </row>
    <row r="151" spans="1:13" ht="13.5" thickTop="1" x14ac:dyDescent="0.2">
      <c r="A151" s="17"/>
      <c r="M151" s="74"/>
    </row>
    <row r="152" spans="1:13" x14ac:dyDescent="0.2">
      <c r="A152" s="17"/>
      <c r="B152" s="5" t="s">
        <v>50</v>
      </c>
      <c r="D152" s="42">
        <v>1068586.25</v>
      </c>
      <c r="E152" s="27" t="s">
        <v>55</v>
      </c>
      <c r="F152" s="27" t="s">
        <v>36</v>
      </c>
      <c r="M152" s="74"/>
    </row>
    <row r="153" spans="1:13" x14ac:dyDescent="0.2">
      <c r="A153" s="17"/>
      <c r="B153" s="5" t="s">
        <v>37</v>
      </c>
      <c r="D153" s="43">
        <f>D16</f>
        <v>1068586</v>
      </c>
      <c r="E153" s="27" t="s">
        <v>55</v>
      </c>
      <c r="F153" s="27" t="s">
        <v>34</v>
      </c>
      <c r="M153" s="74"/>
    </row>
    <row r="154" spans="1:13" ht="13.5" thickBot="1" x14ac:dyDescent="0.25">
      <c r="A154" s="17"/>
      <c r="B154" s="1" t="s">
        <v>40</v>
      </c>
      <c r="D154" s="44">
        <f>D152-D153</f>
        <v>0.25</v>
      </c>
      <c r="E154" s="82"/>
      <c r="M154" s="74"/>
    </row>
    <row r="155" spans="1:13" ht="13.5" thickTop="1" x14ac:dyDescent="0.2">
      <c r="A155" s="17"/>
      <c r="D155" s="37"/>
      <c r="M155" s="74"/>
    </row>
    <row r="156" spans="1:13" x14ac:dyDescent="0.2">
      <c r="A156" s="17"/>
      <c r="M156" s="74"/>
    </row>
    <row r="157" spans="1:13" ht="25.5" x14ac:dyDescent="0.2">
      <c r="A157" s="17"/>
      <c r="B157" s="8" t="s">
        <v>51</v>
      </c>
      <c r="D157" s="25" t="s">
        <v>10</v>
      </c>
      <c r="E157" s="25" t="s">
        <v>0</v>
      </c>
      <c r="F157" s="25" t="s">
        <v>45</v>
      </c>
      <c r="M157" s="74"/>
    </row>
    <row r="158" spans="1:13" x14ac:dyDescent="0.2">
      <c r="A158" s="17"/>
      <c r="B158" s="5" t="s">
        <v>49</v>
      </c>
      <c r="D158" s="43">
        <f>C31</f>
        <v>1140358</v>
      </c>
      <c r="E158" s="43">
        <f>D31</f>
        <v>1142526</v>
      </c>
      <c r="F158" s="43">
        <f>L31</f>
        <v>1209665</v>
      </c>
      <c r="G158" s="27" t="s">
        <v>54</v>
      </c>
      <c r="H158" s="27" t="s">
        <v>34</v>
      </c>
      <c r="M158" s="74"/>
    </row>
    <row r="159" spans="1:13" x14ac:dyDescent="0.2">
      <c r="A159" s="17"/>
      <c r="B159" s="5" t="s">
        <v>44</v>
      </c>
      <c r="D159" s="43">
        <f>C79</f>
        <v>1139958</v>
      </c>
      <c r="E159" s="43">
        <f>D79</f>
        <v>1142526</v>
      </c>
      <c r="F159" s="43">
        <f>L79</f>
        <v>1209665</v>
      </c>
      <c r="G159" s="27" t="s">
        <v>54</v>
      </c>
      <c r="H159" s="27" t="s">
        <v>34</v>
      </c>
      <c r="M159" s="74"/>
    </row>
    <row r="160" spans="1:13" ht="13.5" thickBot="1" x14ac:dyDescent="0.25">
      <c r="A160" s="17"/>
      <c r="B160" s="5" t="s">
        <v>46</v>
      </c>
      <c r="D160" s="45">
        <f>D158-D159</f>
        <v>400</v>
      </c>
      <c r="E160" s="45">
        <f>E158-E159</f>
        <v>0</v>
      </c>
      <c r="F160" s="45">
        <f>F158-F159</f>
        <v>0</v>
      </c>
      <c r="M160" s="74"/>
    </row>
    <row r="161" spans="1:13" ht="13.5" thickTop="1" x14ac:dyDescent="0.2">
      <c r="A161" s="17"/>
      <c r="M161" s="74"/>
    </row>
    <row r="162" spans="1:13" x14ac:dyDescent="0.2">
      <c r="A162" s="17"/>
      <c r="M162" s="74"/>
    </row>
    <row r="163" spans="1:13" ht="15.75" x14ac:dyDescent="0.25">
      <c r="A163" s="17"/>
      <c r="B163" s="13" t="s">
        <v>42</v>
      </c>
      <c r="M163" s="74"/>
    </row>
    <row r="164" spans="1:13" x14ac:dyDescent="0.2">
      <c r="A164" s="17"/>
      <c r="B164" s="2" t="s">
        <v>48</v>
      </c>
      <c r="M164" s="74"/>
    </row>
    <row r="165" spans="1:13" x14ac:dyDescent="0.2">
      <c r="A165" s="17"/>
      <c r="B165" s="1" t="s">
        <v>43</v>
      </c>
      <c r="D165" s="46">
        <v>7551</v>
      </c>
      <c r="M165" s="74"/>
    </row>
    <row r="166" spans="1:13" x14ac:dyDescent="0.2">
      <c r="A166" s="17"/>
      <c r="B166" s="1" t="s">
        <v>73</v>
      </c>
      <c r="D166" s="43">
        <f>F121-F110</f>
        <v>7551</v>
      </c>
      <c r="E166" s="27" t="s">
        <v>55</v>
      </c>
      <c r="F166" s="27" t="s">
        <v>34</v>
      </c>
      <c r="M166" s="74"/>
    </row>
    <row r="167" spans="1:13" ht="13.5" thickBot="1" x14ac:dyDescent="0.25">
      <c r="A167" s="17"/>
      <c r="B167" s="1" t="s">
        <v>40</v>
      </c>
      <c r="D167" s="44">
        <f>D165-D166</f>
        <v>0</v>
      </c>
      <c r="M167" s="74"/>
    </row>
    <row r="168" spans="1:13" ht="13.5" thickTop="1" x14ac:dyDescent="0.2">
      <c r="A168" s="17"/>
      <c r="M168" s="74"/>
    </row>
    <row r="169" spans="1:13" x14ac:dyDescent="0.2">
      <c r="A169" s="17"/>
      <c r="B169" s="5" t="s">
        <v>52</v>
      </c>
      <c r="D169" s="46">
        <v>7551.45</v>
      </c>
      <c r="E169" s="27" t="s">
        <v>55</v>
      </c>
      <c r="F169" s="27" t="s">
        <v>36</v>
      </c>
      <c r="M169" s="74"/>
    </row>
    <row r="170" spans="1:13" x14ac:dyDescent="0.2">
      <c r="A170" s="17"/>
      <c r="B170" s="5" t="s">
        <v>37</v>
      </c>
      <c r="D170" s="43">
        <f>D103</f>
        <v>7551.25</v>
      </c>
      <c r="E170" s="27" t="s">
        <v>55</v>
      </c>
      <c r="F170" s="27" t="s">
        <v>34</v>
      </c>
      <c r="M170" s="74"/>
    </row>
    <row r="171" spans="1:13" ht="13.5" thickBot="1" x14ac:dyDescent="0.25">
      <c r="A171" s="17"/>
      <c r="B171" s="1" t="s">
        <v>40</v>
      </c>
      <c r="D171" s="44">
        <f>D169-D170</f>
        <v>0.1999999999998181</v>
      </c>
      <c r="M171" s="74"/>
    </row>
    <row r="172" spans="1:13" ht="13.5" thickTop="1" x14ac:dyDescent="0.2">
      <c r="A172" s="17"/>
      <c r="M172" s="74"/>
    </row>
    <row r="173" spans="1:13" ht="25.5" x14ac:dyDescent="0.2">
      <c r="A173" s="17"/>
      <c r="B173" s="8" t="s">
        <v>51</v>
      </c>
      <c r="D173" s="25" t="s">
        <v>10</v>
      </c>
      <c r="E173" s="25" t="s">
        <v>0</v>
      </c>
      <c r="F173" s="25" t="s">
        <v>45</v>
      </c>
      <c r="M173" s="74"/>
    </row>
    <row r="174" spans="1:13" x14ac:dyDescent="0.2">
      <c r="A174" s="17"/>
      <c r="B174" s="5" t="s">
        <v>53</v>
      </c>
      <c r="D174" s="43">
        <f>C112</f>
        <v>7551.25</v>
      </c>
      <c r="E174" s="43">
        <f>D112</f>
        <v>7551.25</v>
      </c>
      <c r="F174" s="43">
        <f>L112</f>
        <v>7551</v>
      </c>
      <c r="G174" s="27" t="s">
        <v>54</v>
      </c>
      <c r="H174" s="27" t="s">
        <v>34</v>
      </c>
      <c r="M174" s="74"/>
    </row>
    <row r="175" spans="1:13" x14ac:dyDescent="0.2">
      <c r="A175" s="17"/>
      <c r="B175" s="5" t="s">
        <v>72</v>
      </c>
      <c r="D175" s="43">
        <f>C126</f>
        <v>6549</v>
      </c>
      <c r="E175" s="43">
        <f>D126</f>
        <v>7551</v>
      </c>
      <c r="F175" s="43">
        <f>L126</f>
        <v>7551</v>
      </c>
      <c r="G175" s="27" t="s">
        <v>54</v>
      </c>
      <c r="H175" s="27" t="s">
        <v>34</v>
      </c>
      <c r="M175" s="74"/>
    </row>
    <row r="176" spans="1:13" ht="13.5" thickBot="1" x14ac:dyDescent="0.25">
      <c r="A176" s="17"/>
      <c r="B176" s="5" t="s">
        <v>46</v>
      </c>
      <c r="D176" s="45">
        <f>D174-D175</f>
        <v>1002.25</v>
      </c>
      <c r="E176" s="45">
        <f>E174-E175</f>
        <v>0.25</v>
      </c>
      <c r="F176" s="45">
        <f>F174-F175</f>
        <v>0</v>
      </c>
      <c r="M176" s="74"/>
    </row>
    <row r="177" spans="1:13" ht="13.5" thickTop="1" x14ac:dyDescent="0.2">
      <c r="A177" s="17"/>
      <c r="M177" s="74"/>
    </row>
    <row r="178" spans="1:13" x14ac:dyDescent="0.2">
      <c r="A178" s="17"/>
      <c r="M178" s="74"/>
    </row>
    <row r="179" spans="1:13" ht="12" customHeight="1" thickBot="1" x14ac:dyDescent="0.25">
      <c r="A179" s="18"/>
      <c r="B179" s="19"/>
      <c r="C179" s="35"/>
      <c r="D179" s="35"/>
      <c r="E179" s="35"/>
      <c r="F179" s="35"/>
      <c r="G179" s="35"/>
      <c r="H179" s="35"/>
      <c r="I179" s="35"/>
      <c r="J179" s="35"/>
      <c r="K179" s="35"/>
      <c r="L179" s="67"/>
      <c r="M179" s="75"/>
    </row>
    <row r="180" spans="1:13" ht="13.5" hidden="1" thickTop="1" x14ac:dyDescent="0.2"/>
    <row r="181" spans="1:13" ht="13.5" thickTop="1" x14ac:dyDescent="0.2">
      <c r="M181" s="76"/>
    </row>
    <row r="182" spans="1:13" x14ac:dyDescent="0.2"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61"/>
      <c r="M182" s="3"/>
    </row>
    <row r="183" spans="1:13" ht="23.25" customHeight="1" x14ac:dyDescent="0.2">
      <c r="C183" s="51"/>
      <c r="D183" s="51"/>
      <c r="E183" s="51"/>
      <c r="F183" s="51"/>
      <c r="G183" s="51"/>
      <c r="H183" s="51"/>
      <c r="I183" s="51"/>
      <c r="J183" s="51"/>
      <c r="K183" s="57"/>
      <c r="L183" s="68"/>
      <c r="M183" s="76"/>
    </row>
    <row r="184" spans="1:13" x14ac:dyDescent="0.2">
      <c r="B184" s="50"/>
      <c r="C184" s="52"/>
      <c r="D184" s="52"/>
      <c r="E184" s="52"/>
      <c r="F184" s="52"/>
      <c r="G184" s="52"/>
      <c r="H184" s="52"/>
      <c r="I184" s="52"/>
      <c r="J184" s="52"/>
      <c r="K184" s="58"/>
      <c r="L184" s="69"/>
      <c r="M184" s="76"/>
    </row>
    <row r="185" spans="1:13" x14ac:dyDescent="0.2">
      <c r="C185" s="51"/>
      <c r="D185" s="51"/>
      <c r="E185" s="51"/>
      <c r="F185" s="51"/>
      <c r="G185" s="51"/>
      <c r="H185" s="51"/>
      <c r="I185" s="51"/>
      <c r="J185" s="51"/>
      <c r="K185" s="57"/>
      <c r="L185" s="68"/>
      <c r="M185" s="76"/>
    </row>
    <row r="186" spans="1:13" s="2" customFormat="1" ht="21" customHeight="1" x14ac:dyDescent="0.2">
      <c r="C186" s="53"/>
      <c r="D186" s="53"/>
      <c r="E186" s="53"/>
      <c r="F186" s="53"/>
      <c r="G186" s="53"/>
      <c r="H186" s="53"/>
      <c r="I186" s="53"/>
      <c r="J186" s="53"/>
      <c r="K186" s="48"/>
      <c r="L186" s="63"/>
      <c r="M186" s="60"/>
    </row>
    <row r="188" spans="1:13" x14ac:dyDescent="0.2">
      <c r="B188" s="2"/>
    </row>
    <row r="189" spans="1:13" ht="20.25" customHeight="1" x14ac:dyDescent="0.2">
      <c r="B189" s="54"/>
      <c r="C189" s="55"/>
      <c r="D189" s="55"/>
      <c r="E189" s="55"/>
      <c r="F189" s="55"/>
      <c r="G189" s="55"/>
      <c r="H189" s="55"/>
      <c r="I189" s="55"/>
      <c r="J189" s="55"/>
      <c r="K189" s="48"/>
      <c r="L189" s="70"/>
      <c r="M189" s="76"/>
    </row>
    <row r="190" spans="1:13" ht="14.25" customHeight="1" x14ac:dyDescent="0.2">
      <c r="C190" s="51"/>
      <c r="D190" s="51"/>
      <c r="E190" s="51"/>
      <c r="F190" s="51"/>
      <c r="G190" s="51"/>
      <c r="H190" s="51"/>
      <c r="I190" s="51"/>
      <c r="J190" s="51"/>
      <c r="K190" s="48"/>
      <c r="L190" s="68"/>
      <c r="M190" s="76"/>
    </row>
    <row r="191" spans="1:13" x14ac:dyDescent="0.2">
      <c r="B191" s="9"/>
      <c r="C191" s="55"/>
      <c r="D191" s="55"/>
      <c r="E191" s="55"/>
      <c r="F191" s="55"/>
      <c r="G191" s="55"/>
      <c r="H191" s="55"/>
      <c r="I191" s="55"/>
      <c r="J191" s="55"/>
      <c r="K191" s="48"/>
      <c r="L191" s="71"/>
      <c r="M191" s="76"/>
    </row>
    <row r="192" spans="1:13" x14ac:dyDescent="0.2">
      <c r="C192" s="51"/>
      <c r="D192" s="51"/>
      <c r="E192" s="51"/>
      <c r="F192" s="51"/>
      <c r="G192" s="51"/>
      <c r="H192" s="51"/>
      <c r="I192" s="51"/>
      <c r="J192" s="51"/>
      <c r="K192" s="48"/>
      <c r="L192" s="68"/>
      <c r="M192" s="76"/>
    </row>
    <row r="193" spans="2:13" s="2" customFormat="1" ht="17.25" customHeight="1" x14ac:dyDescent="0.2">
      <c r="C193" s="32"/>
      <c r="D193" s="32"/>
      <c r="E193" s="32"/>
      <c r="F193" s="32"/>
      <c r="G193" s="32"/>
      <c r="H193" s="32"/>
      <c r="I193" s="32"/>
      <c r="J193" s="32"/>
      <c r="K193" s="48"/>
      <c r="L193" s="63"/>
      <c r="M193" s="77"/>
    </row>
    <row r="197" spans="2:13" x14ac:dyDescent="0.2">
      <c r="B197" s="86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2AFF608865D428D9C732A4A839F42" ma:contentTypeVersion="12" ma:contentTypeDescription="Create a new document." ma:contentTypeScope="" ma:versionID="da8857e1410a1476b3a62e789ff6204c">
  <xsd:schema xmlns:xsd="http://www.w3.org/2001/XMLSchema" xmlns:xs="http://www.w3.org/2001/XMLSchema" xmlns:p="http://schemas.microsoft.com/office/2006/metadata/properties" xmlns:ns2="22c156d5-2c32-42a5-ac78-e25e77302554" xmlns:ns3="3943eee2-98e6-46e2-ac54-951f3fd4d849" targetNamespace="http://schemas.microsoft.com/office/2006/metadata/properties" ma:root="true" ma:fieldsID="0f04373e13cc255031127646b7e6a068" ns2:_="" ns3:_="">
    <xsd:import namespace="22c156d5-2c32-42a5-ac78-e25e77302554"/>
    <xsd:import namespace="3943eee2-98e6-46e2-ac54-951f3fd4d8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156d5-2c32-42a5-ac78-e25e77302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3eee2-98e6-46e2-ac54-951f3fd4d84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C62C5-E2A4-4950-84E1-501723DF196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3943eee2-98e6-46e2-ac54-951f3fd4d84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2c156d5-2c32-42a5-ac78-e25e7730255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DE50DD-27C5-47B3-9F46-D66AAED8E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156d5-2c32-42a5-ac78-e25e77302554"/>
    <ds:schemaRef ds:uri="3943eee2-98e6-46e2-ac54-951f3fd4d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FMR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2021-11-10T13:39:48Z</cp:lastPrinted>
  <dcterms:created xsi:type="dcterms:W3CDTF">2003-04-23T17:18:43Z</dcterms:created>
  <dcterms:modified xsi:type="dcterms:W3CDTF">2021-11-12T12:41:39Z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0x0101006422AFF608865D428D9C732A4A839F42</vt:lpwstr>
  </property>
</Properties>
</file>