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24226"/>
  <mc:AlternateContent xmlns:mc="http://schemas.openxmlformats.org/markup-compatibility/2006">
    <mc:Choice Requires="x15">
      <x15ac:absPath xmlns:x15ac="http://schemas.microsoft.com/office/spreadsheetml/2010/11/ac" url="B:\1. Finance &amp; Payroll\1. Budget\Budget 2024-25\FMR\"/>
    </mc:Choice>
  </mc:AlternateContent>
  <xr:revisionPtr revIDLastSave="0" documentId="13_ncr:1_{1161BA30-0334-486A-AD28-D908CF040AB6}" xr6:coauthVersionLast="36" xr6:coauthVersionMax="47" xr10:uidLastSave="{00000000-0000-0000-0000-000000000000}"/>
  <bookViews>
    <workbookView xWindow="0" yWindow="0" windowWidth="28800" windowHeight="11625" xr2:uid="{00000000-000D-0000-FFFF-FFFF00000000}"/>
  </bookViews>
  <sheets>
    <sheet name="FMR" sheetId="14" r:id="rId1"/>
    <sheet name="Data" sheetId="15" r:id="rId2"/>
    <sheet name="Notes" sheetId="6" state="hidden" r:id="rId3"/>
    <sheet name="FMS download" sheetId="4" state="hidden" r:id="rId4"/>
    <sheet name="FMR Feb18" sheetId="5" state="hidden" r:id="rId5"/>
    <sheet name="Sheet1" sheetId="7" state="hidden" r:id="rId6"/>
  </sheets>
  <definedNames>
    <definedName name="_xlnm.Print_Area" localSheetId="0">FMR!$A$1:$M$173</definedName>
    <definedName name="_xlnm.Print_Titles" localSheetId="0">FMR!$1:$4</definedName>
  </definedNames>
  <calcPr calcId="191029"/>
  <fileRecoveryPr autoRecover="0"/>
</workbook>
</file>

<file path=xl/calcChain.xml><?xml version="1.0" encoding="utf-8"?>
<calcChain xmlns="http://schemas.openxmlformats.org/spreadsheetml/2006/main">
  <c r="D10" i="14" l="1"/>
  <c r="D95" i="14" l="1"/>
  <c r="D93" i="14"/>
  <c r="L128" i="14" l="1"/>
  <c r="C75" i="14" l="1"/>
  <c r="C61" i="14"/>
  <c r="C51" i="14"/>
  <c r="D82" i="14"/>
  <c r="L24" i="14"/>
  <c r="D33" i="14" l="1"/>
  <c r="D32" i="14"/>
  <c r="D31" i="14"/>
  <c r="D30" i="14"/>
  <c r="D29" i="14"/>
  <c r="D28" i="14"/>
  <c r="D27" i="14"/>
  <c r="K24" i="14" l="1"/>
  <c r="L91" i="14"/>
  <c r="D91" i="14"/>
  <c r="C91" i="14"/>
  <c r="D42" i="14"/>
  <c r="D24" i="14"/>
  <c r="C24" i="14"/>
  <c r="E82" i="14" l="1"/>
  <c r="F82" i="14"/>
  <c r="G82" i="14"/>
  <c r="H82" i="14"/>
  <c r="I82" i="14"/>
  <c r="J82" i="14"/>
  <c r="K82" i="14"/>
  <c r="E81" i="14"/>
  <c r="F81" i="14"/>
  <c r="G81" i="14"/>
  <c r="H81" i="14"/>
  <c r="I81" i="14"/>
  <c r="J81" i="14"/>
  <c r="K81" i="14"/>
  <c r="D81" i="14"/>
  <c r="D44" i="14"/>
  <c r="E44" i="14"/>
  <c r="F44" i="14"/>
  <c r="G44" i="14"/>
  <c r="H44" i="14"/>
  <c r="I44" i="14"/>
  <c r="J44" i="14"/>
  <c r="K44" i="14"/>
  <c r="D43" i="14"/>
  <c r="E43" i="14"/>
  <c r="F43" i="14"/>
  <c r="G43" i="14"/>
  <c r="H43" i="14"/>
  <c r="I43" i="14"/>
  <c r="J43" i="14"/>
  <c r="K43" i="14"/>
  <c r="E128" i="14" l="1"/>
  <c r="F128" i="14"/>
  <c r="G128" i="14"/>
  <c r="H128" i="14"/>
  <c r="I128" i="14"/>
  <c r="J128" i="14"/>
  <c r="K128" i="14"/>
  <c r="D128" i="14"/>
  <c r="E120" i="14"/>
  <c r="F120" i="14"/>
  <c r="G120" i="14"/>
  <c r="H120" i="14"/>
  <c r="I120" i="14"/>
  <c r="J120" i="14"/>
  <c r="K120" i="14"/>
  <c r="D121" i="14"/>
  <c r="E121" i="14"/>
  <c r="F121" i="14"/>
  <c r="G121" i="14"/>
  <c r="H121" i="14"/>
  <c r="I121" i="14"/>
  <c r="J121" i="14"/>
  <c r="K121" i="14"/>
  <c r="D122" i="14"/>
  <c r="E122" i="14"/>
  <c r="F122" i="14"/>
  <c r="G122" i="14"/>
  <c r="H122" i="14"/>
  <c r="I122" i="14"/>
  <c r="J122" i="14"/>
  <c r="K122" i="14"/>
  <c r="D123" i="14"/>
  <c r="E123" i="14"/>
  <c r="F123" i="14"/>
  <c r="G123" i="14"/>
  <c r="H123" i="14"/>
  <c r="I123" i="14"/>
  <c r="J123" i="14"/>
  <c r="K123" i="14"/>
  <c r="E119" i="14"/>
  <c r="F119" i="14"/>
  <c r="G119" i="14"/>
  <c r="H119" i="14"/>
  <c r="I119" i="14"/>
  <c r="J119" i="14"/>
  <c r="K119" i="14"/>
  <c r="D119" i="14"/>
  <c r="D111" i="14"/>
  <c r="E111" i="14"/>
  <c r="F111" i="14"/>
  <c r="G111" i="14"/>
  <c r="H111" i="14"/>
  <c r="I111" i="14"/>
  <c r="J111" i="14"/>
  <c r="K111" i="14"/>
  <c r="E112" i="14"/>
  <c r="F112" i="14"/>
  <c r="G112" i="14"/>
  <c r="H112" i="14"/>
  <c r="I112" i="14"/>
  <c r="J112" i="14"/>
  <c r="K112" i="14"/>
  <c r="E110" i="14"/>
  <c r="F110" i="14"/>
  <c r="G110" i="14"/>
  <c r="H110" i="14"/>
  <c r="I110" i="14"/>
  <c r="J110" i="14"/>
  <c r="K110" i="14"/>
  <c r="D110" i="14"/>
  <c r="D65" i="14"/>
  <c r="E65" i="14"/>
  <c r="F65" i="14"/>
  <c r="G65" i="14"/>
  <c r="H65" i="14"/>
  <c r="I65" i="14"/>
  <c r="J65" i="14"/>
  <c r="K65" i="14"/>
  <c r="D66" i="14"/>
  <c r="E66" i="14"/>
  <c r="F66" i="14"/>
  <c r="G66" i="14"/>
  <c r="H66" i="14"/>
  <c r="I66" i="14"/>
  <c r="J66" i="14"/>
  <c r="K66" i="14"/>
  <c r="D67" i="14"/>
  <c r="E67" i="14"/>
  <c r="F67" i="14"/>
  <c r="G67" i="14"/>
  <c r="H67" i="14"/>
  <c r="I67" i="14"/>
  <c r="J67" i="14"/>
  <c r="K67" i="14"/>
  <c r="D68" i="14"/>
  <c r="E68" i="14"/>
  <c r="F68" i="14"/>
  <c r="G68" i="14"/>
  <c r="H68" i="14"/>
  <c r="I68" i="14"/>
  <c r="J68" i="14"/>
  <c r="K68" i="14"/>
  <c r="D69" i="14"/>
  <c r="E69" i="14"/>
  <c r="F69" i="14"/>
  <c r="G69" i="14"/>
  <c r="H69" i="14"/>
  <c r="I69" i="14"/>
  <c r="J69" i="14"/>
  <c r="K69" i="14"/>
  <c r="D70" i="14"/>
  <c r="E70" i="14"/>
  <c r="F70" i="14"/>
  <c r="G70" i="14"/>
  <c r="H70" i="14"/>
  <c r="I70" i="14"/>
  <c r="J70" i="14"/>
  <c r="K70" i="14"/>
  <c r="D71" i="14"/>
  <c r="E71" i="14"/>
  <c r="F71" i="14"/>
  <c r="G71" i="14"/>
  <c r="H71" i="14"/>
  <c r="I71" i="14"/>
  <c r="J71" i="14"/>
  <c r="K71" i="14"/>
  <c r="D72" i="14"/>
  <c r="E72" i="14"/>
  <c r="F72" i="14"/>
  <c r="G72" i="14"/>
  <c r="H72" i="14"/>
  <c r="I72" i="14"/>
  <c r="J72" i="14"/>
  <c r="K72" i="14"/>
  <c r="D73" i="14"/>
  <c r="E73" i="14"/>
  <c r="F73" i="14"/>
  <c r="G73" i="14"/>
  <c r="H73" i="14"/>
  <c r="I73" i="14"/>
  <c r="J73" i="14"/>
  <c r="K73" i="14"/>
  <c r="D74" i="14"/>
  <c r="E74" i="14"/>
  <c r="F74" i="14"/>
  <c r="G74" i="14"/>
  <c r="H74" i="14"/>
  <c r="I74" i="14"/>
  <c r="J74" i="14"/>
  <c r="K74" i="14"/>
  <c r="E64" i="14"/>
  <c r="F64" i="14"/>
  <c r="G64" i="14"/>
  <c r="H64" i="14"/>
  <c r="I64" i="14"/>
  <c r="J64" i="14"/>
  <c r="K64" i="14"/>
  <c r="D64" i="14"/>
  <c r="D55" i="14"/>
  <c r="E55" i="14"/>
  <c r="F55" i="14"/>
  <c r="G55" i="14"/>
  <c r="H55" i="14"/>
  <c r="I55" i="14"/>
  <c r="J55" i="14"/>
  <c r="K55" i="14"/>
  <c r="D56" i="14"/>
  <c r="E56" i="14"/>
  <c r="F56" i="14"/>
  <c r="G56" i="14"/>
  <c r="H56" i="14"/>
  <c r="I56" i="14"/>
  <c r="J56" i="14"/>
  <c r="K56" i="14"/>
  <c r="D57" i="14"/>
  <c r="E57" i="14"/>
  <c r="F57" i="14"/>
  <c r="G57" i="14"/>
  <c r="H57" i="14"/>
  <c r="I57" i="14"/>
  <c r="J57" i="14"/>
  <c r="K57" i="14"/>
  <c r="D58" i="14"/>
  <c r="E58" i="14"/>
  <c r="F58" i="14"/>
  <c r="G58" i="14"/>
  <c r="H58" i="14"/>
  <c r="I58" i="14"/>
  <c r="J58" i="14"/>
  <c r="K58" i="14"/>
  <c r="D59" i="14"/>
  <c r="E59" i="14"/>
  <c r="F59" i="14"/>
  <c r="G59" i="14"/>
  <c r="H59" i="14"/>
  <c r="I59" i="14"/>
  <c r="J59" i="14"/>
  <c r="K59" i="14"/>
  <c r="D60" i="14"/>
  <c r="E60" i="14"/>
  <c r="F60" i="14"/>
  <c r="G60" i="14"/>
  <c r="H60" i="14"/>
  <c r="I60" i="14"/>
  <c r="J60" i="14"/>
  <c r="K60" i="14"/>
  <c r="E54" i="14"/>
  <c r="F54" i="14"/>
  <c r="G54" i="14"/>
  <c r="H54" i="14"/>
  <c r="I54" i="14"/>
  <c r="J54" i="14"/>
  <c r="K54" i="14"/>
  <c r="D54" i="14"/>
  <c r="E42" i="14"/>
  <c r="F42" i="14"/>
  <c r="G42" i="14"/>
  <c r="H42" i="14"/>
  <c r="I42" i="14"/>
  <c r="J42" i="14"/>
  <c r="K42" i="14"/>
  <c r="D45" i="14"/>
  <c r="E45" i="14"/>
  <c r="F45" i="14"/>
  <c r="G45" i="14"/>
  <c r="H45" i="14"/>
  <c r="I45" i="14"/>
  <c r="J45" i="14"/>
  <c r="K45" i="14"/>
  <c r="D46" i="14"/>
  <c r="E46" i="14"/>
  <c r="F46" i="14"/>
  <c r="G46" i="14"/>
  <c r="H46" i="14"/>
  <c r="I46" i="14"/>
  <c r="J46" i="14"/>
  <c r="K46" i="14"/>
  <c r="D47" i="14"/>
  <c r="E47" i="14"/>
  <c r="F47" i="14"/>
  <c r="G47" i="14"/>
  <c r="H47" i="14"/>
  <c r="I47" i="14"/>
  <c r="J47" i="14"/>
  <c r="K47" i="14"/>
  <c r="D48" i="14"/>
  <c r="E48" i="14"/>
  <c r="F48" i="14"/>
  <c r="G48" i="14"/>
  <c r="H48" i="14"/>
  <c r="I48" i="14"/>
  <c r="J48" i="14"/>
  <c r="K48" i="14"/>
  <c r="D49" i="14"/>
  <c r="E49" i="14"/>
  <c r="F49" i="14"/>
  <c r="G49" i="14"/>
  <c r="H49" i="14"/>
  <c r="I49" i="14"/>
  <c r="J49" i="14"/>
  <c r="K49" i="14"/>
  <c r="D50" i="14"/>
  <c r="E50" i="14"/>
  <c r="F50" i="14"/>
  <c r="G50" i="14"/>
  <c r="H50" i="14"/>
  <c r="I50" i="14"/>
  <c r="J50" i="14"/>
  <c r="K50" i="14"/>
  <c r="E41" i="14"/>
  <c r="F41" i="14"/>
  <c r="G41" i="14"/>
  <c r="H41" i="14"/>
  <c r="I41" i="14"/>
  <c r="J41" i="14"/>
  <c r="K41" i="14"/>
  <c r="D41" i="14"/>
  <c r="E27" i="14"/>
  <c r="F27" i="14"/>
  <c r="G27" i="14"/>
  <c r="H27" i="14"/>
  <c r="I27" i="14"/>
  <c r="J27" i="14"/>
  <c r="K27" i="14"/>
  <c r="E28" i="14"/>
  <c r="F28" i="14"/>
  <c r="G28" i="14"/>
  <c r="H28" i="14"/>
  <c r="I28" i="14"/>
  <c r="J28" i="14"/>
  <c r="K28" i="14"/>
  <c r="E29" i="14"/>
  <c r="F29" i="14"/>
  <c r="G29" i="14"/>
  <c r="H29" i="14"/>
  <c r="I29" i="14"/>
  <c r="J29" i="14"/>
  <c r="K29" i="14"/>
  <c r="E30" i="14"/>
  <c r="F30" i="14"/>
  <c r="G30" i="14"/>
  <c r="H30" i="14"/>
  <c r="I30" i="14"/>
  <c r="J30" i="14"/>
  <c r="K30" i="14"/>
  <c r="E31" i="14"/>
  <c r="F31" i="14"/>
  <c r="G31" i="14"/>
  <c r="H31" i="14"/>
  <c r="I31" i="14"/>
  <c r="J31" i="14"/>
  <c r="K31" i="14"/>
  <c r="E32" i="14"/>
  <c r="F32" i="14"/>
  <c r="G32" i="14"/>
  <c r="H32" i="14"/>
  <c r="I32" i="14"/>
  <c r="J32" i="14"/>
  <c r="K32" i="14"/>
  <c r="E33" i="14"/>
  <c r="F33" i="14"/>
  <c r="G33" i="14"/>
  <c r="H33" i="14"/>
  <c r="I33" i="14"/>
  <c r="J33" i="14"/>
  <c r="K33" i="14"/>
  <c r="C34" i="14"/>
  <c r="L61" i="14"/>
  <c r="L51" i="14"/>
  <c r="L34" i="14"/>
  <c r="D151" i="14"/>
  <c r="D152" i="14" s="1"/>
  <c r="C107" i="14"/>
  <c r="L125" i="14"/>
  <c r="L95" i="14"/>
  <c r="L93" i="14"/>
  <c r="C95" i="14"/>
  <c r="C93" i="14"/>
  <c r="L75" i="14"/>
  <c r="L113" i="14"/>
  <c r="D136" i="14"/>
  <c r="L136" i="14" s="1"/>
  <c r="C136" i="14"/>
  <c r="C125" i="14"/>
  <c r="C113" i="14"/>
  <c r="D107" i="14"/>
  <c r="D167" i="14" s="1"/>
  <c r="D168" i="14" s="1"/>
  <c r="L107" i="14"/>
  <c r="J24" i="14"/>
  <c r="I24" i="14"/>
  <c r="H24" i="14"/>
  <c r="G24" i="14"/>
  <c r="F24" i="14"/>
  <c r="C133" i="5"/>
  <c r="J124" i="5"/>
  <c r="I124" i="5"/>
  <c r="L121" i="5"/>
  <c r="L126" i="5" s="1"/>
  <c r="F175" i="5" s="1"/>
  <c r="H121" i="5"/>
  <c r="H126" i="5"/>
  <c r="F121" i="5"/>
  <c r="F126" i="5" s="1"/>
  <c r="E121" i="5"/>
  <c r="E126" i="5" s="1"/>
  <c r="D121" i="5"/>
  <c r="D126" i="5"/>
  <c r="E175" i="5"/>
  <c r="C121" i="5"/>
  <c r="C126" i="5" s="1"/>
  <c r="D175" i="5" s="1"/>
  <c r="G120" i="5"/>
  <c r="I120" i="5" s="1"/>
  <c r="G119" i="5"/>
  <c r="J119" i="5" s="1"/>
  <c r="G118" i="5"/>
  <c r="J118" i="5" s="1"/>
  <c r="G117" i="5"/>
  <c r="I117" i="5" s="1"/>
  <c r="J117" i="5"/>
  <c r="G116" i="5"/>
  <c r="J116" i="5"/>
  <c r="G115" i="5"/>
  <c r="K112" i="5"/>
  <c r="J112" i="5"/>
  <c r="I112" i="5"/>
  <c r="H112" i="5"/>
  <c r="G112" i="5"/>
  <c r="F112" i="5"/>
  <c r="E112" i="5"/>
  <c r="L110" i="5"/>
  <c r="C110" i="5"/>
  <c r="C103" i="5"/>
  <c r="D101" i="5"/>
  <c r="D103" i="5"/>
  <c r="D170" i="5" s="1"/>
  <c r="D171" i="5" s="1"/>
  <c r="I99" i="5"/>
  <c r="D97" i="5"/>
  <c r="L97" i="5" s="1"/>
  <c r="L103" i="5" s="1"/>
  <c r="L112" i="5" s="1"/>
  <c r="D133" i="5"/>
  <c r="L133" i="5" s="1"/>
  <c r="L88" i="5"/>
  <c r="G77" i="5"/>
  <c r="J77" i="5" s="1"/>
  <c r="H70" i="5"/>
  <c r="F70" i="5"/>
  <c r="F73" i="5" s="1"/>
  <c r="F79" i="5" s="1"/>
  <c r="E70" i="5"/>
  <c r="C70" i="5"/>
  <c r="G69" i="5"/>
  <c r="I69" i="5" s="1"/>
  <c r="D69" i="5"/>
  <c r="J69" i="5" s="1"/>
  <c r="G68" i="5"/>
  <c r="J68" i="5" s="1"/>
  <c r="D68" i="5"/>
  <c r="L67" i="5"/>
  <c r="G67" i="5"/>
  <c r="K67" i="5" s="1"/>
  <c r="D67" i="5"/>
  <c r="G66" i="5"/>
  <c r="I66" i="5" s="1"/>
  <c r="D66" i="5"/>
  <c r="G65" i="5"/>
  <c r="I65" i="5"/>
  <c r="D65" i="5"/>
  <c r="L65" i="5" s="1"/>
  <c r="G64" i="5"/>
  <c r="I64" i="5" s="1"/>
  <c r="D64" i="5"/>
  <c r="J64" i="5" s="1"/>
  <c r="G63" i="5"/>
  <c r="D63" i="5"/>
  <c r="K63" i="5" s="1"/>
  <c r="L62" i="5"/>
  <c r="G62" i="5"/>
  <c r="I62" i="5" s="1"/>
  <c r="D62" i="5"/>
  <c r="J62" i="5" s="1"/>
  <c r="G61" i="5"/>
  <c r="K61" i="5" s="1"/>
  <c r="D61" i="5"/>
  <c r="J61" i="5" s="1"/>
  <c r="L60" i="5"/>
  <c r="G60" i="5"/>
  <c r="K60" i="5" s="1"/>
  <c r="G59" i="5"/>
  <c r="I59" i="5" s="1"/>
  <c r="D59" i="5"/>
  <c r="K59" i="5" s="1"/>
  <c r="H56" i="5"/>
  <c r="F56" i="5"/>
  <c r="E56" i="5"/>
  <c r="C56" i="5"/>
  <c r="G55" i="5"/>
  <c r="I55" i="5" s="1"/>
  <c r="D55" i="5"/>
  <c r="K55" i="5" s="1"/>
  <c r="J55" i="5"/>
  <c r="G54" i="5"/>
  <c r="D54" i="5"/>
  <c r="J54" i="5" s="1"/>
  <c r="G53" i="5"/>
  <c r="D53" i="5"/>
  <c r="K53" i="5" s="1"/>
  <c r="G52" i="5"/>
  <c r="I52" i="5" s="1"/>
  <c r="D52" i="5"/>
  <c r="J52" i="5" s="1"/>
  <c r="G51" i="5"/>
  <c r="I51" i="5" s="1"/>
  <c r="D51" i="5"/>
  <c r="L50" i="5"/>
  <c r="G50" i="5"/>
  <c r="K50" i="5" s="1"/>
  <c r="D50" i="5"/>
  <c r="L49" i="5"/>
  <c r="L56" i="5"/>
  <c r="G49" i="5"/>
  <c r="D49" i="5"/>
  <c r="H46" i="5"/>
  <c r="F46" i="5"/>
  <c r="E46" i="5"/>
  <c r="E73" i="5" s="1"/>
  <c r="E79" i="5" s="1"/>
  <c r="G45" i="5"/>
  <c r="I45" i="5" s="1"/>
  <c r="D45" i="5"/>
  <c r="J45" i="5" s="1"/>
  <c r="G44" i="5"/>
  <c r="D44" i="5"/>
  <c r="L43" i="5"/>
  <c r="L46" i="5" s="1"/>
  <c r="G43" i="5"/>
  <c r="I43" i="5" s="1"/>
  <c r="K43" i="5"/>
  <c r="D43" i="5"/>
  <c r="J43" i="5" s="1"/>
  <c r="G42" i="5"/>
  <c r="I42" i="5"/>
  <c r="D42" i="5"/>
  <c r="J42" i="5" s="1"/>
  <c r="G41" i="5"/>
  <c r="I41" i="5" s="1"/>
  <c r="K41" i="5"/>
  <c r="D41" i="5"/>
  <c r="G40" i="5"/>
  <c r="D40" i="5"/>
  <c r="J40" i="5" s="1"/>
  <c r="G39" i="5"/>
  <c r="I39" i="5"/>
  <c r="D39" i="5"/>
  <c r="J39" i="5" s="1"/>
  <c r="G38" i="5"/>
  <c r="I38" i="5"/>
  <c r="D38" i="5"/>
  <c r="J38" i="5"/>
  <c r="K38" i="5"/>
  <c r="G37" i="5"/>
  <c r="D37" i="5"/>
  <c r="J37" i="5" s="1"/>
  <c r="G36" i="5"/>
  <c r="K36" i="5" s="1"/>
  <c r="I36" i="5"/>
  <c r="C36" i="5"/>
  <c r="C46" i="5"/>
  <c r="C73" i="5" s="1"/>
  <c r="C79" i="5" s="1"/>
  <c r="D159" i="5" s="1"/>
  <c r="G35" i="5"/>
  <c r="D35" i="5"/>
  <c r="G34" i="5"/>
  <c r="K34" i="5" s="1"/>
  <c r="D34" i="5"/>
  <c r="H29" i="5"/>
  <c r="H31" i="5"/>
  <c r="E29" i="5"/>
  <c r="C29" i="5"/>
  <c r="L28" i="5"/>
  <c r="G28" i="5"/>
  <c r="J28" i="5" s="1"/>
  <c r="G27" i="5"/>
  <c r="I27" i="5" s="1"/>
  <c r="D27" i="5"/>
  <c r="J27" i="5" s="1"/>
  <c r="L26" i="5"/>
  <c r="G26" i="5"/>
  <c r="I26" i="5" s="1"/>
  <c r="D26" i="5"/>
  <c r="J26" i="5"/>
  <c r="G25" i="5"/>
  <c r="I25" i="5" s="1"/>
  <c r="D25" i="5"/>
  <c r="J25" i="5" s="1"/>
  <c r="G24" i="5"/>
  <c r="I24" i="5" s="1"/>
  <c r="D24" i="5"/>
  <c r="J24" i="5" s="1"/>
  <c r="G23" i="5"/>
  <c r="I23" i="5" s="1"/>
  <c r="D23" i="5"/>
  <c r="J23" i="5"/>
  <c r="G22" i="5"/>
  <c r="J22" i="5" s="1"/>
  <c r="F21" i="5"/>
  <c r="F29" i="5" s="1"/>
  <c r="D21" i="5"/>
  <c r="G20" i="5"/>
  <c r="I20" i="5" s="1"/>
  <c r="D20" i="5"/>
  <c r="L19" i="5"/>
  <c r="L29" i="5"/>
  <c r="G19" i="5"/>
  <c r="J19" i="5"/>
  <c r="K16" i="5"/>
  <c r="J16" i="5"/>
  <c r="I16" i="5"/>
  <c r="H16" i="5"/>
  <c r="G16" i="5"/>
  <c r="F16" i="5"/>
  <c r="E16" i="5"/>
  <c r="C16" i="5"/>
  <c r="C31" i="5" s="1"/>
  <c r="C84" i="5" s="1"/>
  <c r="C90" i="5" s="1"/>
  <c r="L14" i="5"/>
  <c r="D14" i="5"/>
  <c r="D13" i="5"/>
  <c r="L13" i="5" s="1"/>
  <c r="D12" i="5"/>
  <c r="L12" i="5" s="1"/>
  <c r="D10" i="5"/>
  <c r="L10" i="5" s="1"/>
  <c r="D9" i="5"/>
  <c r="L9" i="5" s="1"/>
  <c r="D8" i="5"/>
  <c r="L8" i="5" s="1"/>
  <c r="D7" i="5"/>
  <c r="K2" i="5"/>
  <c r="I40" i="5"/>
  <c r="I22" i="5"/>
  <c r="I115" i="5"/>
  <c r="J36" i="5"/>
  <c r="I61" i="5"/>
  <c r="I119" i="5"/>
  <c r="G21" i="5"/>
  <c r="I21" i="5" s="1"/>
  <c r="J60" i="5"/>
  <c r="I63" i="5"/>
  <c r="I19" i="5"/>
  <c r="K68" i="5"/>
  <c r="I68" i="5"/>
  <c r="I116" i="5"/>
  <c r="D112" i="5"/>
  <c r="E174" i="5" s="1"/>
  <c r="I53" i="5"/>
  <c r="J50" i="5"/>
  <c r="J35" i="5"/>
  <c r="J120" i="5"/>
  <c r="I35" i="5"/>
  <c r="D113" i="14" l="1"/>
  <c r="G113" i="14"/>
  <c r="G115" i="14" s="1"/>
  <c r="H113" i="14"/>
  <c r="H115" i="14" s="1"/>
  <c r="H75" i="14"/>
  <c r="H125" i="14"/>
  <c r="H130" i="14" s="1"/>
  <c r="H34" i="14"/>
  <c r="H36" i="14" s="1"/>
  <c r="F34" i="14"/>
  <c r="F75" i="14"/>
  <c r="J113" i="14"/>
  <c r="J115" i="14" s="1"/>
  <c r="I34" i="14"/>
  <c r="I36" i="14" s="1"/>
  <c r="E34" i="14"/>
  <c r="E36" i="14" s="1"/>
  <c r="J51" i="14"/>
  <c r="J75" i="14"/>
  <c r="J125" i="14"/>
  <c r="G34" i="14"/>
  <c r="G125" i="14"/>
  <c r="G130" i="14" s="1"/>
  <c r="J61" i="14"/>
  <c r="G51" i="14"/>
  <c r="G61" i="14"/>
  <c r="F51" i="14"/>
  <c r="E51" i="14"/>
  <c r="I75" i="14"/>
  <c r="G75" i="14"/>
  <c r="I61" i="14"/>
  <c r="F61" i="14"/>
  <c r="E61" i="14"/>
  <c r="F125" i="14"/>
  <c r="D125" i="14"/>
  <c r="D130" i="14" s="1"/>
  <c r="E172" i="14" s="1"/>
  <c r="E75" i="14"/>
  <c r="E113" i="14"/>
  <c r="E115" i="14" s="1"/>
  <c r="E125" i="14"/>
  <c r="E130" i="14" s="1"/>
  <c r="H61" i="14"/>
  <c r="F113" i="14"/>
  <c r="I51" i="14"/>
  <c r="H51" i="14"/>
  <c r="D75" i="14"/>
  <c r="D61" i="14"/>
  <c r="D51" i="14"/>
  <c r="J34" i="14"/>
  <c r="J36" i="14" s="1"/>
  <c r="D34" i="14"/>
  <c r="C36" i="14"/>
  <c r="D156" i="14" s="1"/>
  <c r="C77" i="14"/>
  <c r="C115" i="14"/>
  <c r="D171" i="14" s="1"/>
  <c r="E176" i="5"/>
  <c r="K39" i="5"/>
  <c r="D149" i="5"/>
  <c r="D150" i="5" s="1"/>
  <c r="K40" i="5"/>
  <c r="I28" i="5"/>
  <c r="D46" i="5"/>
  <c r="D73" i="5" s="1"/>
  <c r="D79" i="5" s="1"/>
  <c r="E159" i="5" s="1"/>
  <c r="K54" i="5"/>
  <c r="H73" i="5"/>
  <c r="H79" i="5" s="1"/>
  <c r="I67" i="5"/>
  <c r="L115" i="14"/>
  <c r="L134" i="14" s="1"/>
  <c r="J46" i="5"/>
  <c r="G56" i="5"/>
  <c r="J63" i="5"/>
  <c r="K62" i="5"/>
  <c r="I50" i="5"/>
  <c r="K42" i="5"/>
  <c r="D29" i="5"/>
  <c r="K35" i="5"/>
  <c r="G46" i="5"/>
  <c r="K46" i="5" s="1"/>
  <c r="I60" i="5"/>
  <c r="I70" i="5" s="1"/>
  <c r="I77" i="5"/>
  <c r="J34" i="5"/>
  <c r="K52" i="5"/>
  <c r="D16" i="5"/>
  <c r="J53" i="5"/>
  <c r="K66" i="5"/>
  <c r="C112" i="5"/>
  <c r="G29" i="5"/>
  <c r="G31" i="5" s="1"/>
  <c r="J66" i="5"/>
  <c r="I34" i="5"/>
  <c r="J44" i="5"/>
  <c r="G121" i="5"/>
  <c r="G126" i="5" s="1"/>
  <c r="I126" i="5" s="1"/>
  <c r="J126" i="5" s="1"/>
  <c r="J41" i="5"/>
  <c r="K45" i="5"/>
  <c r="D56" i="5"/>
  <c r="J67" i="5"/>
  <c r="L36" i="14"/>
  <c r="L77" i="14"/>
  <c r="L131" i="5"/>
  <c r="L135" i="5" s="1"/>
  <c r="F174" i="5"/>
  <c r="F176" i="5" s="1"/>
  <c r="F31" i="5"/>
  <c r="I113" i="14"/>
  <c r="I115" i="14" s="1"/>
  <c r="C130" i="14"/>
  <c r="D172" i="14" s="1"/>
  <c r="I29" i="5"/>
  <c r="I31" i="5" s="1"/>
  <c r="D31" i="5"/>
  <c r="D153" i="5"/>
  <c r="D154" i="5" s="1"/>
  <c r="C131" i="5"/>
  <c r="C135" i="5" s="1"/>
  <c r="D174" i="5"/>
  <c r="D176" i="5" s="1"/>
  <c r="L16" i="5"/>
  <c r="L31" i="5" s="1"/>
  <c r="L70" i="5"/>
  <c r="L73" i="5" s="1"/>
  <c r="K56" i="5"/>
  <c r="K64" i="5"/>
  <c r="I44" i="5"/>
  <c r="K44" i="5"/>
  <c r="I118" i="5"/>
  <c r="I121" i="5" s="1"/>
  <c r="J51" i="5"/>
  <c r="D158" i="5"/>
  <c r="D160" i="5" s="1"/>
  <c r="J21" i="5"/>
  <c r="G70" i="5"/>
  <c r="J59" i="5"/>
  <c r="J70" i="5" s="1"/>
  <c r="I49" i="5"/>
  <c r="I56" i="5" s="1"/>
  <c r="J20" i="5"/>
  <c r="J29" i="5" s="1"/>
  <c r="J31" i="5" s="1"/>
  <c r="I37" i="5"/>
  <c r="I46" i="5" s="1"/>
  <c r="K49" i="5"/>
  <c r="I54" i="5"/>
  <c r="D70" i="5"/>
  <c r="J115" i="5"/>
  <c r="J121" i="5" s="1"/>
  <c r="D166" i="5"/>
  <c r="D167" i="5" s="1"/>
  <c r="K51" i="5"/>
  <c r="I125" i="14"/>
  <c r="D131" i="5"/>
  <c r="D135" i="5" s="1"/>
  <c r="K37" i="5"/>
  <c r="J49" i="5"/>
  <c r="F115" i="14" l="1"/>
  <c r="L138" i="14"/>
  <c r="F36" i="14"/>
  <c r="C89" i="14"/>
  <c r="C97" i="14" s="1"/>
  <c r="F156" i="14"/>
  <c r="L89" i="14"/>
  <c r="L97" i="14" s="1"/>
  <c r="G36" i="14"/>
  <c r="K34" i="14"/>
  <c r="K113" i="14"/>
  <c r="D115" i="14"/>
  <c r="K115" i="14" s="1"/>
  <c r="H77" i="14"/>
  <c r="H84" i="14" s="1"/>
  <c r="J77" i="14"/>
  <c r="J84" i="14" s="1"/>
  <c r="K51" i="14"/>
  <c r="I77" i="14"/>
  <c r="I84" i="14" s="1"/>
  <c r="K125" i="14"/>
  <c r="E77" i="14"/>
  <c r="E84" i="14" s="1"/>
  <c r="F77" i="14"/>
  <c r="G77" i="14"/>
  <c r="G84" i="14" s="1"/>
  <c r="D163" i="14"/>
  <c r="D164" i="14" s="1"/>
  <c r="K61" i="14"/>
  <c r="D36" i="14"/>
  <c r="K75" i="14"/>
  <c r="K130" i="14"/>
  <c r="F130" i="14"/>
  <c r="I130" i="14"/>
  <c r="J130" i="14" s="1"/>
  <c r="D77" i="14"/>
  <c r="F171" i="14"/>
  <c r="C134" i="14"/>
  <c r="C138" i="14" s="1"/>
  <c r="D173" i="14"/>
  <c r="C82" i="14"/>
  <c r="C84" i="14" s="1"/>
  <c r="D157" i="14" s="1"/>
  <c r="D158" i="14" s="1"/>
  <c r="K70" i="5"/>
  <c r="G73" i="5"/>
  <c r="I73" i="5"/>
  <c r="I79" i="5" s="1"/>
  <c r="G79" i="5"/>
  <c r="K73" i="5"/>
  <c r="J56" i="5"/>
  <c r="J73" i="5" s="1"/>
  <c r="J79" i="5" s="1"/>
  <c r="F158" i="5"/>
  <c r="L84" i="5"/>
  <c r="L90" i="5" s="1"/>
  <c r="L77" i="5" s="1"/>
  <c r="L79" i="5" s="1"/>
  <c r="F159" i="5" s="1"/>
  <c r="E158" i="5"/>
  <c r="E160" i="5" s="1"/>
  <c r="D84" i="5"/>
  <c r="D90" i="5" s="1"/>
  <c r="F84" i="14" l="1"/>
  <c r="L130" i="14"/>
  <c r="F172" i="14" s="1"/>
  <c r="L82" i="14"/>
  <c r="E156" i="14"/>
  <c r="D89" i="14"/>
  <c r="D97" i="14" s="1"/>
  <c r="E171" i="14"/>
  <c r="E173" i="14" s="1"/>
  <c r="D134" i="14"/>
  <c r="D138" i="14" s="1"/>
  <c r="K36" i="14"/>
  <c r="D147" i="14"/>
  <c r="D148" i="14" s="1"/>
  <c r="D84" i="14"/>
  <c r="K77" i="14"/>
  <c r="F160" i="5"/>
  <c r="F173" i="14" l="1"/>
  <c r="L84" i="14"/>
  <c r="E157" i="14"/>
  <c r="E158" i="14" s="1"/>
  <c r="K84" i="14"/>
  <c r="F157" i="14" l="1"/>
  <c r="F158" i="1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Jacquelyn Fowler</author>
  </authors>
  <commentList>
    <comment ref="E51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Jacquelyn Fowler:</t>
        </r>
        <r>
          <rPr>
            <sz val="9"/>
            <color indexed="81"/>
            <rFont val="Tahoma"/>
            <family val="2"/>
          </rPr>
          <t xml:space="preserve">
original order 1058 pm, inc to1591 Jan18, still to be billed for Feb/Mar18</t>
        </r>
      </text>
    </comment>
  </commentList>
</comments>
</file>

<file path=xl/sharedStrings.xml><?xml version="1.0" encoding="utf-8"?>
<sst xmlns="http://schemas.openxmlformats.org/spreadsheetml/2006/main" count="644" uniqueCount="360">
  <si>
    <t>Current Budget</t>
  </si>
  <si>
    <t>Committed Expenditure</t>
  </si>
  <si>
    <t>Variance to Profile</t>
  </si>
  <si>
    <t>% Spent</t>
  </si>
  <si>
    <t>STAFFING COSTS</t>
  </si>
  <si>
    <t>Total Staffing Costs</t>
  </si>
  <si>
    <t>PREMISES</t>
  </si>
  <si>
    <t>Total Premises Costs</t>
  </si>
  <si>
    <t>SUPPLIES &amp; SERVICES</t>
  </si>
  <si>
    <t>Total Supplies &amp; Services Costs</t>
  </si>
  <si>
    <t>Original Budget</t>
  </si>
  <si>
    <t>Forecast of Out-turn</t>
  </si>
  <si>
    <t>Balance Remaining</t>
  </si>
  <si>
    <t>Comments</t>
  </si>
  <si>
    <t xml:space="preserve">Contingency </t>
  </si>
  <si>
    <t>REVENUE</t>
  </si>
  <si>
    <t>CAPITAL</t>
  </si>
  <si>
    <t>TOTAL EXPENDITURE AND RESERVES</t>
  </si>
  <si>
    <t>Reserves</t>
  </si>
  <si>
    <t xml:space="preserve">Total Revenue Funding </t>
  </si>
  <si>
    <t xml:space="preserve">Total Capital Funding </t>
  </si>
  <si>
    <t>TOTAL FUNDING AND INCOME AVAILABLE</t>
  </si>
  <si>
    <t>CONTINGENCY AND RESERVES</t>
  </si>
  <si>
    <t xml:space="preserve">Committed Revenue b/fwd from previous year </t>
  </si>
  <si>
    <t>Total Revenue Income</t>
  </si>
  <si>
    <t>TOTAL REVENUE EXPENDITURE</t>
  </si>
  <si>
    <t>Total Capital Income</t>
  </si>
  <si>
    <t>TOTAL CAPITAL EXPENDITURE</t>
  </si>
  <si>
    <t>Total Inc/Exp</t>
  </si>
  <si>
    <t>Profiled Inc/Exp</t>
  </si>
  <si>
    <t>Actual  Inc/Exp</t>
  </si>
  <si>
    <t>CUMULATIVE Balance to Carry Forward</t>
  </si>
  <si>
    <t>I01 - Formula Funding Allocation</t>
  </si>
  <si>
    <t>REVENUE:-</t>
  </si>
  <si>
    <t>calculated from data above - do not enter</t>
  </si>
  <si>
    <t>REVENUE SUMMARY</t>
  </si>
  <si>
    <t>enter as positive</t>
  </si>
  <si>
    <t>Current Funding from FMR</t>
  </si>
  <si>
    <t>Surplus/Deficit brought forward from last year (uncommitted)</t>
  </si>
  <si>
    <t>Surplus/Deficit brought forward from last year (committed)</t>
  </si>
  <si>
    <t>Difference (Should be Zero - subject to rounding difference)</t>
  </si>
  <si>
    <t>CAPITAL SUMMARY</t>
  </si>
  <si>
    <t>CAPITAL:-</t>
  </si>
  <si>
    <t>Enter Actual Net Expenditure from FMS User Defined Recon Report</t>
  </si>
  <si>
    <t>Total Expenditure &amp; Reserves Allocated to Cost Centres</t>
  </si>
  <si>
    <t>Forecast of Outturn</t>
  </si>
  <si>
    <t>Difference (Should be Zero)</t>
  </si>
  <si>
    <t>Checks &amp; Reconciliations</t>
  </si>
  <si>
    <t>Reconciliation to FMS</t>
  </si>
  <si>
    <t>Total Revenue Funding &amp; Income</t>
  </si>
  <si>
    <t>Enter Fund Income - FD01 from FMS User Defined Recon Report</t>
  </si>
  <si>
    <t>Funding to Expenditure Reconciliation</t>
  </si>
  <si>
    <t>Enter Fund Income - eg FD09 from FMS User Defined Recon Report</t>
  </si>
  <si>
    <t>Total Capital Funding &amp; Income</t>
  </si>
  <si>
    <t>&lt;&lt;&lt;&lt;&lt;&lt;&lt;&lt;&lt;&lt;</t>
  </si>
  <si>
    <t>&lt;&lt;&lt;&lt;&lt;&lt;&lt;&lt;&lt;&lt;&lt;</t>
  </si>
  <si>
    <t>REVENUE FUNDING</t>
  </si>
  <si>
    <t>REVENUE INCOME</t>
  </si>
  <si>
    <t>REVENUE EXPENDITURE</t>
  </si>
  <si>
    <t xml:space="preserve">CAPITAL FUNDING </t>
  </si>
  <si>
    <t xml:space="preserve">CAPITAL INCOME </t>
  </si>
  <si>
    <t>TOTAL CAPITAL FUNDING &amp; INCOME</t>
  </si>
  <si>
    <t xml:space="preserve">CAPITAL EXPENDITURE </t>
  </si>
  <si>
    <t>In Year Surplus/Deficit (ie Surplus / deficit for this year)</t>
  </si>
  <si>
    <r>
      <t>FINANCIAL MONITORING REPORT -</t>
    </r>
    <r>
      <rPr>
        <sz val="14"/>
        <rFont val="Arial"/>
        <family val="2"/>
      </rPr>
      <t xml:space="preserve"> For the financial year and period up to &amp; including :-</t>
    </r>
  </si>
  <si>
    <t>I15 - Other Funding for Extended School (Pupil Focused)</t>
  </si>
  <si>
    <t>I05 - Pupil Premium</t>
  </si>
  <si>
    <t>I03 - Other SEN funding outside the budget share (including ISPSB)</t>
  </si>
  <si>
    <t xml:space="preserve">CI01 - Other Capital Income </t>
  </si>
  <si>
    <t xml:space="preserve">CI03 - Voluntary/Private Income </t>
  </si>
  <si>
    <t>CI04 - Revenue to Capital Contributions</t>
  </si>
  <si>
    <t xml:space="preserve">Uncommitted Revenue b/fwd from previous year </t>
  </si>
  <si>
    <t>Total Expenditure &amp; Contingency allocated to Cost Centres</t>
  </si>
  <si>
    <t>Actual Net Expenditure from FMR</t>
  </si>
  <si>
    <t>CAPITAL RESERVES</t>
  </si>
  <si>
    <t xml:space="preserve">Surplus/Deficit brought forward from last year </t>
  </si>
  <si>
    <t xml:space="preserve">CI01 - Devolved Formula Capital </t>
  </si>
  <si>
    <t xml:space="preserve">CI01 - LEA Capital </t>
  </si>
  <si>
    <t xml:space="preserve">CI01 - Other Capital </t>
  </si>
  <si>
    <t>I18 - Additional Grant for Schools - PE Grant</t>
  </si>
  <si>
    <t>I18 - Additional Grant for Schools - UIFSM</t>
  </si>
  <si>
    <t xml:space="preserve">CI01 - uncommitted  b/fwd from previous year </t>
  </si>
  <si>
    <t xml:space="preserve">CI01 - committed  b/fwd from previous year </t>
  </si>
  <si>
    <t>I08 Income from facilities and services</t>
  </si>
  <si>
    <t>I09 Catering Income</t>
  </si>
  <si>
    <t>I10 Receipts from Supply Teacher Insurance claims</t>
  </si>
  <si>
    <t>I11 Receipts from other Insurance claims</t>
  </si>
  <si>
    <t>I12 Income from contributions to visits</t>
  </si>
  <si>
    <t>I13 Donations</t>
  </si>
  <si>
    <t>E01 Teaching Staff</t>
  </si>
  <si>
    <t>E02 &amp; E26 Supply Cover incls Agency Supply</t>
  </si>
  <si>
    <t>E03 Curriculum Support Staff</t>
  </si>
  <si>
    <t>E05 Admin Staff</t>
  </si>
  <si>
    <t>E06 Catering Staff</t>
  </si>
  <si>
    <t>E04 Premises Staff</t>
  </si>
  <si>
    <t>E07 Costs of Other Staff</t>
  </si>
  <si>
    <t>E08 Indirect Employee Expenses</t>
  </si>
  <si>
    <t>E09 Development &amp; Training</t>
  </si>
  <si>
    <t>E10 Supply Teacher Insurance</t>
  </si>
  <si>
    <t xml:space="preserve">E11 Staff Related Insurance </t>
  </si>
  <si>
    <t>E12 Building Maintenance</t>
  </si>
  <si>
    <t>E13 Grounds Maintenance</t>
  </si>
  <si>
    <t>E14 Cleaning and Caretaking</t>
  </si>
  <si>
    <t>E16 Energy</t>
  </si>
  <si>
    <t>E17 Rates</t>
  </si>
  <si>
    <t>E18 Other Occupation Costs</t>
  </si>
  <si>
    <t>E19 Learning Resources</t>
  </si>
  <si>
    <t>E20 ICT Learning Resources incls Broadband charges</t>
  </si>
  <si>
    <t>E22 Administration Expenses</t>
  </si>
  <si>
    <t>E23 Other Insurance Premiums</t>
  </si>
  <si>
    <t>E24 Special Facilities</t>
  </si>
  <si>
    <t>E25 Catering Supplies incls School Meals Grants, FSM &amp; UIFSM</t>
  </si>
  <si>
    <t>E27 Brought in Professional Services Curriculum</t>
  </si>
  <si>
    <t>E28 Bought In Professional Services Other</t>
  </si>
  <si>
    <t>E30 Revenue to Capital Contributions</t>
  </si>
  <si>
    <t>E19 Expenditure for School Trips</t>
  </si>
  <si>
    <t>E15 Water &amp; Sewage</t>
  </si>
  <si>
    <t>CE04  DFC IT Projects</t>
  </si>
  <si>
    <t>GODSTONE VILLAGE SCHOOL</t>
  </si>
  <si>
    <t>E07 Swans  Staff</t>
  </si>
  <si>
    <t xml:space="preserve">E19 Swans School Resources </t>
  </si>
  <si>
    <t>CE02 DFC  non ICT Projects</t>
  </si>
  <si>
    <t>Contingency</t>
  </si>
  <si>
    <t>Year end forecast realistic</t>
  </si>
  <si>
    <t>includes payment to DP Builders - reimburse from Capital not shown on FMR. No bugeted spend for year ahead other than maintenance.</t>
  </si>
  <si>
    <t>Reduced given spend to date</t>
  </si>
  <si>
    <t>Reduced given spend to date and likely billing pattern</t>
  </si>
  <si>
    <t>Capital ICT non DFC</t>
  </si>
  <si>
    <t>error to be journaled to correct</t>
  </si>
  <si>
    <t>Actual Expenditure</t>
  </si>
  <si>
    <t>Commitment &amp; Actual</t>
  </si>
  <si>
    <t>Profiled Expenditure</t>
  </si>
  <si>
    <t>Balance</t>
  </si>
  <si>
    <t>% spent</t>
  </si>
  <si>
    <t xml:space="preserve">REVENUE INCOME </t>
  </si>
  <si>
    <t>I08 Income from Facilities &amp; Services</t>
  </si>
  <si>
    <t>I10 Receipts from Supply Teachers Insurance Claims</t>
  </si>
  <si>
    <t>I11 Receipts from other Insurance Claims</t>
  </si>
  <si>
    <t>I12 Income for contributions to visits</t>
  </si>
  <si>
    <t>REVENUE EXP.</t>
  </si>
  <si>
    <t xml:space="preserve">E02 &amp; E26 Supply Cover </t>
  </si>
  <si>
    <t>E07 Other Staff Midday Supervisors</t>
  </si>
  <si>
    <t>E07 Other Staff Swans</t>
  </si>
  <si>
    <t>E09 Staff Training</t>
  </si>
  <si>
    <t xml:space="preserve">E10 Supply Teacher Insurance </t>
  </si>
  <si>
    <t>E11 Staff Related Insurance</t>
  </si>
  <si>
    <t>E14 Cleaning and caretaking</t>
  </si>
  <si>
    <t>E17 Rent &amp; Rates</t>
  </si>
  <si>
    <t>E19 Curriculum Supplies</t>
  </si>
  <si>
    <t>E19  Extended School Resources</t>
  </si>
  <si>
    <t>E20  ICT Learing Resources Inc. Broadband</t>
  </si>
  <si>
    <t>E25 Catering Supplies</t>
  </si>
  <si>
    <t>E27 Brought in Professional Services (Curriculum)</t>
  </si>
  <si>
    <t>E28 Brought in Professional Services (Other)</t>
  </si>
  <si>
    <t>Total Supplies and Services Costs</t>
  </si>
  <si>
    <t>Total Revenue Expenditure</t>
  </si>
  <si>
    <t>CONTINGENCY &amp; RESERVES</t>
  </si>
  <si>
    <t>TOTAL EXPENDITURE &amp; RESERVES</t>
  </si>
  <si>
    <t>CI01 Other Capital Income</t>
  </si>
  <si>
    <t xml:space="preserve">CI03 Voluntary/Private Capital Income </t>
  </si>
  <si>
    <t>CI04 Revenue to Capital Contributions</t>
  </si>
  <si>
    <t>Total Non DFC Capital Income</t>
  </si>
  <si>
    <t>CE02 DFC Non IT Projects</t>
  </si>
  <si>
    <t>CE04 DFC IT Projects</t>
  </si>
  <si>
    <t>Capital Expenditure</t>
  </si>
  <si>
    <t>Capital Contingency</t>
  </si>
  <si>
    <t>total Capital Expenditure</t>
  </si>
  <si>
    <t>.</t>
  </si>
  <si>
    <t>Over time for end of summer term when UR away</t>
  </si>
  <si>
    <t>Reduction in staff</t>
  </si>
  <si>
    <t>Year end remains realistic</t>
  </si>
  <si>
    <t>Rates not as budgeted but will be corresponding reduction in budget if not revised</t>
  </si>
  <si>
    <t>Includes purchase of new dishwasher + £582.00</t>
  </si>
  <si>
    <t>Insurance claim from SCC for Nursery. See spend in E19.  Support Staff Maternity Income Easey £1250</t>
  </si>
  <si>
    <t>I01 Funding for 2yr olds from LA</t>
  </si>
  <si>
    <t>Correction made in November from misallocation Apr-Oct17 of Tucasi income (School dinners -£7883.60, Nusery +£443, Swans +£7440.6)</t>
  </si>
  <si>
    <t>I01 Funds delegated by the LA (not on TABS)</t>
  </si>
  <si>
    <t>Includes Babcock financial and hr consultancy</t>
  </si>
  <si>
    <t>I08 Income from Nursery Parental Fees</t>
  </si>
  <si>
    <t>I08 Income from Swans</t>
  </si>
  <si>
    <t>Includes known overtime + estimates. Changes to contracts as agreed by CJC.</t>
  </si>
  <si>
    <t>Continued overtime costs requiring careful monitoring.  Included Sue Ford to Dec17</t>
  </si>
  <si>
    <t>E03 Curriculum Support Staff - TA &amp; SEN &amp; Nursery</t>
  </si>
  <si>
    <t>Over budget due to additional new bursar training, and curriculum staff training</t>
  </si>
  <si>
    <t>I08 Extended Schools Income</t>
  </si>
  <si>
    <t>Lettings, Misc Income (Incl contrib to MT and Spanish), LBA Interest</t>
  </si>
  <si>
    <t>Income banked in School Fund - Transfered Oct re:£5626.00 (Bowles) + £2563.73 (other trips) spend in E19 Trips, incl contra re: Tech club activity</t>
  </si>
  <si>
    <t>£7848.00 Donation from FOGVS, library refurbishment(E19), £1747.00 reimb for Swimming ,Y6 end of year costs(E19), Parish Council £3226, café connect £554</t>
  </si>
  <si>
    <t>Increase in LH hours</t>
  </si>
  <si>
    <t xml:space="preserve">SF cover in Aut, SF retired Dec, Solo all cleaning from Jan18 following SF retirement, new mthly chg, 1.6Kpm </t>
  </si>
  <si>
    <t>Reimbursement from School Fund see I12 &amp; re: tech club activity</t>
  </si>
  <si>
    <t>Potential urgent upgrade to phone system</t>
  </si>
  <si>
    <t>Invoice received Jan18 for 17/18</t>
  </si>
  <si>
    <t>February 2018</t>
  </si>
  <si>
    <t>-£4866 EYFS adj Aut17,+£5544 EY adjSpr18 -£1118 SEN Aut17 adj, +111EYPP Aut17 adj</t>
  </si>
  <si>
    <t>CE02 Extended Schools Grant</t>
  </si>
  <si>
    <t>Snow week. 4 days lost income breakfast club &amp; Afterschool</t>
  </si>
  <si>
    <t>£3333.96 for 2Yr Aut17, £3880.80 Spr17</t>
  </si>
  <si>
    <t>Mat. KE 6.1K (Nov17), HL 11.9K, JJ 5.3K reduced by 30%, SB 9.8K, accrued income</t>
  </si>
  <si>
    <t>Salary appointments not known at budget setting, plus back dated adjustments, re: 3 x Maternity</t>
  </si>
  <si>
    <t>19 weeks £500 to cover maternity</t>
  </si>
  <si>
    <t>Includes library and nursery purchases (20,906) paid from insurance claim &amp; FOGVS donation reported within income. PE fund</t>
  </si>
  <si>
    <t>Laptops £3.9K, Nursery board £3.9K (Mar18), B/Band £3.3K, nursery ipad</t>
  </si>
  <si>
    <t>To C/f £5K as committed balances</t>
  </si>
  <si>
    <t>Forest School, music tuition, Premier sports, Oxted School 6K</t>
  </si>
  <si>
    <t>£11434 adj 1617, plus £17080 1718</t>
  </si>
  <si>
    <t>Laptops £3.9K, B/Band £3.3K, nursery ipad</t>
  </si>
  <si>
    <t>Savings made through tight management of Performance Related Increases in 1718</t>
  </si>
  <si>
    <t>Budget 17/18</t>
  </si>
  <si>
    <t>Actual  Inc/Exp 17/18</t>
  </si>
  <si>
    <t>2 yr old nursery funding</t>
  </si>
  <si>
    <t>Key areas that effected the turnaround from budgeted in-year deficit to actual surplus</t>
  </si>
  <si>
    <t>Only essential maintenance carried out</t>
  </si>
  <si>
    <t>I01</t>
  </si>
  <si>
    <t>Formula Funding Allocation</t>
  </si>
  <si>
    <t>I03</t>
  </si>
  <si>
    <t>I05</t>
  </si>
  <si>
    <t>I06</t>
  </si>
  <si>
    <t>Pupil Premium Funding</t>
  </si>
  <si>
    <t>I07</t>
  </si>
  <si>
    <t>Primary PE Grant</t>
  </si>
  <si>
    <t>Universal Infant Free School Meal Grants</t>
  </si>
  <si>
    <t>I10</t>
  </si>
  <si>
    <t>I12</t>
  </si>
  <si>
    <t>I09</t>
  </si>
  <si>
    <t>Receipts from Supply Teacher Insurance claims</t>
  </si>
  <si>
    <t>Income from contributions to visits</t>
  </si>
  <si>
    <t>I13</t>
  </si>
  <si>
    <t>Donations and/or Voluntary Funds</t>
  </si>
  <si>
    <t>Teaching Staff</t>
  </si>
  <si>
    <t>E01</t>
  </si>
  <si>
    <t>E02</t>
  </si>
  <si>
    <t>Supply Teaching Staff (non Agency)</t>
  </si>
  <si>
    <t>E03</t>
  </si>
  <si>
    <t>E04</t>
  </si>
  <si>
    <t>E05</t>
  </si>
  <si>
    <t>E07</t>
  </si>
  <si>
    <t>E08</t>
  </si>
  <si>
    <t>E09</t>
  </si>
  <si>
    <t>E10</t>
  </si>
  <si>
    <t xml:space="preserve">Curriculum Support Staff </t>
  </si>
  <si>
    <t>Premises Staff</t>
  </si>
  <si>
    <t>Admin Staff</t>
  </si>
  <si>
    <t>Indirect Employee Expenses (incl Apprenticeship Levy)</t>
  </si>
  <si>
    <t>Development &amp; Training</t>
  </si>
  <si>
    <t>Supply Teacher Insurance</t>
  </si>
  <si>
    <t>E12</t>
  </si>
  <si>
    <t>E13</t>
  </si>
  <si>
    <t>E14</t>
  </si>
  <si>
    <t>E15</t>
  </si>
  <si>
    <t>E16</t>
  </si>
  <si>
    <t>E17</t>
  </si>
  <si>
    <t>E18</t>
  </si>
  <si>
    <t>Building Maintenance</t>
  </si>
  <si>
    <t>Grounds Maintenance</t>
  </si>
  <si>
    <t>Cleaning and Caretaking</t>
  </si>
  <si>
    <t>Water &amp; Sewage</t>
  </si>
  <si>
    <t>Energy</t>
  </si>
  <si>
    <t>Rates</t>
  </si>
  <si>
    <t>Other Occupation Costs</t>
  </si>
  <si>
    <t>E19</t>
  </si>
  <si>
    <t>E20</t>
  </si>
  <si>
    <t>E22</t>
  </si>
  <si>
    <t>E23</t>
  </si>
  <si>
    <t>E24</t>
  </si>
  <si>
    <t>E25</t>
  </si>
  <si>
    <t>E27</t>
  </si>
  <si>
    <t>E28</t>
  </si>
  <si>
    <t>E26</t>
  </si>
  <si>
    <t>Expenditure for School Trips</t>
  </si>
  <si>
    <t>Learning Resources</t>
  </si>
  <si>
    <t>ICT Learning Resources</t>
  </si>
  <si>
    <t>Other Insurance Premiums</t>
  </si>
  <si>
    <t>Special Facilities</t>
  </si>
  <si>
    <t>Catering Supplies incls School Meals Grants, FSM &amp; UIFSM</t>
  </si>
  <si>
    <t>Agency Supply Teaching Staff</t>
  </si>
  <si>
    <t>Brought in Professional Services Curriculum</t>
  </si>
  <si>
    <t>Bought In Professional Services Other</t>
  </si>
  <si>
    <t>Revenue to Capital Contributions</t>
  </si>
  <si>
    <t xml:space="preserve">uncommitted  b/fwd from previous year </t>
  </si>
  <si>
    <t xml:space="preserve">committed  b/fwd from previous year </t>
  </si>
  <si>
    <t>CI01</t>
  </si>
  <si>
    <t xml:space="preserve">Devolved Formula Capital </t>
  </si>
  <si>
    <t>LEA Miscellaneous Capital Grants</t>
  </si>
  <si>
    <t>CI03</t>
  </si>
  <si>
    <t xml:space="preserve">Voluntary/Private Income </t>
  </si>
  <si>
    <t>CI04</t>
  </si>
  <si>
    <t>CE02</t>
  </si>
  <si>
    <t xml:space="preserve">CE04 </t>
  </si>
  <si>
    <t>E30</t>
  </si>
  <si>
    <t>Admin Supplies</t>
  </si>
  <si>
    <t>I08a</t>
  </si>
  <si>
    <t>Income from Letting Premises</t>
  </si>
  <si>
    <t>I08b</t>
  </si>
  <si>
    <t>Other facilities &amp; Services Income</t>
  </si>
  <si>
    <t>I18d</t>
  </si>
  <si>
    <t>I18c</t>
  </si>
  <si>
    <t>Schools Covid Recovery Premium</t>
  </si>
  <si>
    <t>School Led Tutoring Grant</t>
  </si>
  <si>
    <t>FSM Holiday Voucher Funding</t>
  </si>
  <si>
    <t>I04</t>
  </si>
  <si>
    <t>Ethnic Minority Funding</t>
  </si>
  <si>
    <t>Total Expenditure and Reserves</t>
  </si>
  <si>
    <t>Capital Income</t>
  </si>
  <si>
    <t>CE03</t>
  </si>
  <si>
    <t>Vehicles, Machinery, Equipment and Plant</t>
  </si>
  <si>
    <t>Total Capital Expenditure</t>
  </si>
  <si>
    <t>FMR Data from csv file</t>
  </si>
  <si>
    <t>I03 High Needs Top Up Funding</t>
  </si>
  <si>
    <t>I05 Pupil Premium</t>
  </si>
  <si>
    <t>I06 - Other Government Grants</t>
  </si>
  <si>
    <t>I07 - Other Grants and Payments</t>
  </si>
  <si>
    <t>I08a Income from letting premises</t>
  </si>
  <si>
    <t>I08b Other Income from Facilities &amp; Services</t>
  </si>
  <si>
    <t>I09 - Income from Catering</t>
  </si>
  <si>
    <t xml:space="preserve">I10 Receipts from Teachers Insurance </t>
  </si>
  <si>
    <t>I13 Income from PTFA, Donations and Charitable Grants</t>
  </si>
  <si>
    <t xml:space="preserve">E02 Supply Cover </t>
  </si>
  <si>
    <t>E03 Curr Support incl L. Mentor, Covid Catch-Up Support</t>
  </si>
  <si>
    <t>E03 SEN Support Staff (including Covid Catch-Up for SEN)</t>
  </si>
  <si>
    <t>E05 Admin &amp; Support Staff</t>
  </si>
  <si>
    <t>E07 Other Staff (Midday Meals Supervisors)</t>
  </si>
  <si>
    <t>E09 Staff Development and Training</t>
  </si>
  <si>
    <t>E10 Staff Cover (Teachers) Scheme</t>
  </si>
  <si>
    <t>E15 Water and Sewage</t>
  </si>
  <si>
    <t>E18 Other Premises Costs</t>
  </si>
  <si>
    <t>SEN Support Staff</t>
  </si>
  <si>
    <t>E19 Expenditure for Educational Visits</t>
  </si>
  <si>
    <t>E20 ICT Learning Resources includes Broadband Charges</t>
  </si>
  <si>
    <t>E22 Administration Supplies</t>
  </si>
  <si>
    <t>E25 Catering Supplies incls School Meals Grant, FSM and UIFSM</t>
  </si>
  <si>
    <t>E26 Agency Supply including National Tutoring Programme Covid Catch-Up</t>
  </si>
  <si>
    <t>E27 Bought in Professional Services - Curriculum</t>
  </si>
  <si>
    <t>E28 Bought in Professional Services - Administration</t>
  </si>
  <si>
    <t>DFC IT Projects</t>
  </si>
  <si>
    <t>Capital Projects non DFC</t>
  </si>
  <si>
    <t>DFC  non ICT Projects</t>
  </si>
  <si>
    <t>Nutfield Church (CofE) Primary School</t>
  </si>
  <si>
    <t>Teachers' Pay Additional Grant (TPAG)</t>
  </si>
  <si>
    <t>High Needs Top up Funding (including ISPSB)</t>
  </si>
  <si>
    <t>LAC Pupil Premium Plus (Virtual Schools)</t>
  </si>
  <si>
    <t>Other Government Grants (Homes for Ukraine)</t>
  </si>
  <si>
    <t>Tfr from Community Focused B/Fwd</t>
  </si>
  <si>
    <t>School Led Tutoring Grant Recovery</t>
  </si>
  <si>
    <t>Pupil Premium (for LAC from other LA)</t>
  </si>
  <si>
    <t>Other Government Grants (Local Income)</t>
  </si>
  <si>
    <t>Costs of Other Staff (Lunchtime Supervisors)</t>
  </si>
  <si>
    <t>Note 2</t>
  </si>
  <si>
    <t>Note 1</t>
  </si>
  <si>
    <t>Note 3</t>
  </si>
  <si>
    <t>Note 4</t>
  </si>
  <si>
    <t>Difference due to rounding</t>
  </si>
  <si>
    <t>Difference due to Brought Forward balance not yet showing on SCC Tabs</t>
  </si>
  <si>
    <t>Pd 2 May 2024</t>
  </si>
  <si>
    <t>Teachers Pension Employer Contribution Grant (TPECG 24)</t>
  </si>
  <si>
    <t>Note 6</t>
  </si>
  <si>
    <t>Note 7</t>
  </si>
  <si>
    <t>Note 8</t>
  </si>
  <si>
    <t>Note 9</t>
  </si>
  <si>
    <t>Note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</si>
</sst>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£&quot;#,##0;[Red]\-&quot;£&quot;#,##0"/>
    <numFmt numFmtId="43" formatCode="_-* #,##0.00_-;\-* #,##0.00_-;_-* &quot;-&quot;??_-;_-@_-"/>
    <numFmt numFmtId="164" formatCode="_-* #,##0_-;\-* #,##0_-;_-* &quot;-&quot;??_-;_-@_-"/>
    <numFmt numFmtId="165" formatCode="_-\ #,##0_-;\-\ #,##0_-;_-* &quot;-&quot;??_-;_-@_-"/>
    <numFmt numFmtId="166" formatCode="#,##0.00;[Red]\(#,##0.00\)"/>
  </numFmts>
  <fonts count="22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sz val="16"/>
      <name val="Arial"/>
      <family val="2"/>
    </font>
    <font>
      <i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sz val="10"/>
      <name val="Arial"/>
      <family val="2"/>
    </font>
    <font>
      <sz val="2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8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top" wrapText="1"/>
    </xf>
    <xf numFmtId="0" fontId="5" fillId="0" borderId="0" xfId="0" applyFont="1"/>
    <xf numFmtId="0" fontId="3" fillId="0" borderId="1" xfId="0" applyFont="1" applyBorder="1"/>
    <xf numFmtId="0" fontId="6" fillId="0" borderId="0" xfId="0" applyFont="1"/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12" fillId="0" borderId="0" xfId="0" applyFont="1"/>
    <xf numFmtId="0" fontId="7" fillId="0" borderId="0" xfId="0" applyFont="1"/>
    <xf numFmtId="0" fontId="3" fillId="2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165" fontId="3" fillId="0" borderId="1" xfId="1" applyNumberFormat="1" applyFont="1" applyBorder="1" applyAlignment="1">
      <alignment horizontal="center"/>
    </xf>
    <xf numFmtId="9" fontId="0" fillId="0" borderId="0" xfId="2" applyFont="1" applyBorder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165" fontId="3" fillId="0" borderId="0" xfId="1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 vertical="center"/>
    </xf>
    <xf numFmtId="165" fontId="0" fillId="0" borderId="0" xfId="1" applyNumberFormat="1" applyFont="1" applyFill="1" applyBorder="1" applyAlignment="1">
      <alignment horizontal="center"/>
    </xf>
    <xf numFmtId="165" fontId="3" fillId="0" borderId="7" xfId="1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164" fontId="0" fillId="0" borderId="8" xfId="1" applyNumberFormat="1" applyFont="1" applyBorder="1" applyAlignment="1">
      <alignment horizontal="center"/>
    </xf>
    <xf numFmtId="165" fontId="0" fillId="2" borderId="0" xfId="0" applyNumberFormat="1" applyFill="1" applyAlignment="1">
      <alignment horizontal="center"/>
    </xf>
    <xf numFmtId="165" fontId="0" fillId="3" borderId="7" xfId="1" applyNumberFormat="1" applyFont="1" applyFill="1" applyBorder="1" applyAlignment="1">
      <alignment horizontal="center"/>
    </xf>
    <xf numFmtId="165" fontId="0" fillId="3" borderId="7" xfId="0" applyNumberFormat="1" applyFill="1" applyBorder="1" applyAlignment="1">
      <alignment horizontal="center"/>
    </xf>
    <xf numFmtId="165" fontId="0" fillId="0" borderId="8" xfId="0" applyNumberFormat="1" applyBorder="1" applyAlignment="1">
      <alignment horizontal="center"/>
    </xf>
    <xf numFmtId="9" fontId="0" fillId="0" borderId="1" xfId="2" applyFont="1" applyBorder="1" applyAlignment="1">
      <alignment horizontal="center"/>
    </xf>
    <xf numFmtId="9" fontId="3" fillId="0" borderId="0" xfId="2" applyFont="1" applyBorder="1" applyAlignment="1">
      <alignment horizontal="center"/>
    </xf>
    <xf numFmtId="0" fontId="0" fillId="0" borderId="0" xfId="0" applyAlignment="1">
      <alignment horizontal="left" vertical="center"/>
    </xf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vertical="center"/>
    </xf>
    <xf numFmtId="3" fontId="3" fillId="0" borderId="0" xfId="0" applyNumberFormat="1" applyFont="1" applyAlignment="1">
      <alignment horizontal="center"/>
    </xf>
    <xf numFmtId="165" fontId="6" fillId="0" borderId="0" xfId="0" applyNumberFormat="1" applyFont="1"/>
    <xf numFmtId="3" fontId="6" fillId="0" borderId="0" xfId="0" applyNumberFormat="1" applyFont="1" applyAlignment="1">
      <alignment horizontal="center"/>
    </xf>
    <xf numFmtId="165" fontId="6" fillId="0" borderId="0" xfId="1" applyNumberFormat="1" applyFont="1" applyBorder="1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165" fontId="3" fillId="0" borderId="1" xfId="1" applyNumberFormat="1" applyFont="1" applyFill="1" applyBorder="1" applyAlignment="1">
      <alignment horizontal="center"/>
    </xf>
    <xf numFmtId="165" fontId="3" fillId="0" borderId="0" xfId="1" applyNumberFormat="1" applyFont="1" applyFill="1" applyBorder="1" applyAlignment="1">
      <alignment horizontal="center"/>
    </xf>
    <xf numFmtId="165" fontId="3" fillId="0" borderId="7" xfId="1" applyNumberFormat="1" applyFont="1" applyFill="1" applyBorder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 vertical="center"/>
    </xf>
    <xf numFmtId="165" fontId="6" fillId="0" borderId="0" xfId="0" applyNumberFormat="1" applyFont="1" applyAlignment="1">
      <alignment horizontal="center"/>
    </xf>
    <xf numFmtId="165" fontId="0" fillId="0" borderId="0" xfId="0" applyNumberFormat="1"/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165" fontId="1" fillId="0" borderId="0" xfId="1" applyNumberFormat="1" applyFont="1" applyFill="1" applyBorder="1" applyAlignment="1">
      <alignment horizontal="center"/>
    </xf>
    <xf numFmtId="165" fontId="1" fillId="0" borderId="0" xfId="1" applyNumberFormat="1" applyFont="1" applyBorder="1" applyAlignment="1">
      <alignment horizontal="center"/>
    </xf>
    <xf numFmtId="0" fontId="1" fillId="0" borderId="0" xfId="0" applyFont="1"/>
    <xf numFmtId="0" fontId="20" fillId="0" borderId="0" xfId="0" quotePrefix="1" applyFont="1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 applyAlignment="1">
      <alignment horizontal="center"/>
    </xf>
    <xf numFmtId="0" fontId="1" fillId="0" borderId="0" xfId="0" quotePrefix="1" applyFont="1" applyAlignment="1">
      <alignment wrapText="1"/>
    </xf>
    <xf numFmtId="165" fontId="15" fillId="0" borderId="0" xfId="1" applyNumberFormat="1" applyFont="1" applyFill="1" applyBorder="1" applyAlignment="1">
      <alignment horizontal="center"/>
    </xf>
    <xf numFmtId="165" fontId="16" fillId="0" borderId="0" xfId="1" applyNumberFormat="1" applyFont="1" applyFill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wrapText="1"/>
    </xf>
    <xf numFmtId="0" fontId="6" fillId="0" borderId="0" xfId="0" applyFont="1" applyAlignment="1">
      <alignment wrapText="1"/>
    </xf>
    <xf numFmtId="165" fontId="0" fillId="0" borderId="0" xfId="1" applyNumberFormat="1" applyFont="1" applyBorder="1" applyAlignment="1">
      <alignment horizontal="center" wrapText="1"/>
    </xf>
    <xf numFmtId="165" fontId="0" fillId="0" borderId="0" xfId="1" applyNumberFormat="1" applyFont="1" applyFill="1" applyBorder="1" applyAlignment="1">
      <alignment horizontal="center" wrapText="1"/>
    </xf>
    <xf numFmtId="0" fontId="3" fillId="0" borderId="1" xfId="0" applyFont="1" applyBorder="1" applyAlignment="1">
      <alignment wrapText="1"/>
    </xf>
    <xf numFmtId="165" fontId="3" fillId="0" borderId="1" xfId="1" applyNumberFormat="1" applyFont="1" applyFill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9" fontId="0" fillId="0" borderId="0" xfId="2" applyFont="1" applyFill="1" applyBorder="1" applyAlignment="1">
      <alignment horizontal="center" wrapText="1"/>
    </xf>
    <xf numFmtId="165" fontId="1" fillId="0" borderId="0" xfId="1" applyNumberFormat="1" applyFont="1" applyFill="1" applyBorder="1" applyAlignment="1">
      <alignment horizontal="center" wrapText="1"/>
    </xf>
    <xf numFmtId="165" fontId="3" fillId="0" borderId="0" xfId="1" applyNumberFormat="1" applyFont="1" applyBorder="1" applyAlignment="1">
      <alignment horizontal="center" wrapText="1"/>
    </xf>
    <xf numFmtId="165" fontId="3" fillId="0" borderId="0" xfId="1" applyNumberFormat="1" applyFont="1" applyFill="1" applyBorder="1" applyAlignment="1">
      <alignment horizontal="center" wrapText="1"/>
    </xf>
    <xf numFmtId="0" fontId="10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165" fontId="0" fillId="2" borderId="0" xfId="0" applyNumberFormat="1" applyFill="1" applyAlignment="1">
      <alignment horizontal="center" wrapText="1"/>
    </xf>
    <xf numFmtId="0" fontId="1" fillId="0" borderId="0" xfId="0" applyFont="1" applyAlignment="1">
      <alignment horizontal="left" wrapText="1"/>
    </xf>
    <xf numFmtId="6" fontId="0" fillId="0" borderId="0" xfId="0" applyNumberFormat="1" applyAlignment="1">
      <alignment horizontal="center" wrapText="1"/>
    </xf>
    <xf numFmtId="0" fontId="3" fillId="5" borderId="1" xfId="0" applyFont="1" applyFill="1" applyBorder="1" applyAlignment="1">
      <alignment wrapText="1"/>
    </xf>
    <xf numFmtId="0" fontId="3" fillId="6" borderId="1" xfId="0" applyFont="1" applyFill="1" applyBorder="1" applyAlignment="1">
      <alignment wrapText="1"/>
    </xf>
    <xf numFmtId="0" fontId="20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9" fontId="18" fillId="6" borderId="1" xfId="2" applyFont="1" applyFill="1" applyBorder="1" applyAlignment="1">
      <alignment horizontal="right" wrapText="1"/>
    </xf>
    <xf numFmtId="0" fontId="19" fillId="0" borderId="0" xfId="0" applyFont="1"/>
    <xf numFmtId="0" fontId="19" fillId="0" borderId="0" xfId="0" applyFont="1" applyAlignment="1">
      <alignment wrapText="1"/>
    </xf>
    <xf numFmtId="0" fontId="19" fillId="0" borderId="0" xfId="0" quotePrefix="1" applyFont="1" applyAlignment="1">
      <alignment wrapText="1"/>
    </xf>
    <xf numFmtId="9" fontId="17" fillId="0" borderId="0" xfId="2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7" fillId="0" borderId="2" xfId="0" applyFont="1" applyBorder="1" applyAlignment="1">
      <alignment wrapText="1"/>
    </xf>
    <xf numFmtId="0" fontId="0" fillId="0" borderId="3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9" fillId="0" borderId="4" xfId="0" applyFont="1" applyBorder="1" applyAlignment="1">
      <alignment wrapText="1"/>
    </xf>
    <xf numFmtId="0" fontId="0" fillId="0" borderId="10" xfId="0" applyBorder="1" applyAlignment="1">
      <alignment horizontal="center" wrapText="1"/>
    </xf>
    <xf numFmtId="0" fontId="0" fillId="0" borderId="4" xfId="0" applyBorder="1" applyAlignment="1">
      <alignment wrapText="1"/>
    </xf>
    <xf numFmtId="0" fontId="3" fillId="0" borderId="4" xfId="0" applyFont="1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164" fontId="0" fillId="0" borderId="8" xfId="1" applyNumberFormat="1" applyFont="1" applyBorder="1" applyAlignment="1">
      <alignment horizontal="center" wrapText="1"/>
    </xf>
    <xf numFmtId="165" fontId="0" fillId="0" borderId="8" xfId="0" applyNumberFormat="1" applyBorder="1" applyAlignment="1">
      <alignment horizontal="center" wrapText="1"/>
    </xf>
    <xf numFmtId="165" fontId="0" fillId="3" borderId="7" xfId="1" applyNumberFormat="1" applyFont="1" applyFill="1" applyBorder="1" applyAlignment="1">
      <alignment horizontal="center" wrapText="1"/>
    </xf>
    <xf numFmtId="165" fontId="0" fillId="3" borderId="7" xfId="0" applyNumberFormat="1" applyFill="1" applyBorder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3" fontId="1" fillId="0" borderId="0" xfId="0" applyNumberFormat="1" applyFont="1" applyAlignment="1">
      <alignment horizontal="center" vertical="center" wrapText="1"/>
    </xf>
    <xf numFmtId="9" fontId="1" fillId="0" borderId="0" xfId="0" applyNumberFormat="1" applyFont="1" applyAlignment="1">
      <alignment horizontal="center" vertical="center" wrapText="1"/>
    </xf>
    <xf numFmtId="165" fontId="1" fillId="0" borderId="0" xfId="0" applyNumberFormat="1" applyFont="1" applyAlignment="1">
      <alignment horizontal="center" vertical="center" wrapText="1"/>
    </xf>
    <xf numFmtId="3" fontId="1" fillId="0" borderId="0" xfId="0" applyNumberFormat="1" applyFont="1" applyAlignment="1">
      <alignment horizontal="center" wrapText="1"/>
    </xf>
    <xf numFmtId="9" fontId="1" fillId="0" borderId="0" xfId="0" applyNumberFormat="1" applyFont="1" applyAlignment="1">
      <alignment horizontal="center" wrapText="1"/>
    </xf>
    <xf numFmtId="165" fontId="1" fillId="0" borderId="0" xfId="0" applyNumberFormat="1" applyFont="1" applyAlignment="1">
      <alignment horizontal="center" wrapText="1"/>
    </xf>
    <xf numFmtId="9" fontId="1" fillId="0" borderId="0" xfId="2" applyFont="1" applyFill="1" applyBorder="1" applyAlignment="1">
      <alignment horizontal="center" wrapText="1"/>
    </xf>
    <xf numFmtId="165" fontId="1" fillId="0" borderId="0" xfId="0" applyNumberFormat="1" applyFont="1" applyAlignment="1">
      <alignment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Fill="1" applyAlignment="1">
      <alignment wrapText="1"/>
    </xf>
    <xf numFmtId="0" fontId="21" fillId="0" borderId="0" xfId="0" applyFont="1" applyFill="1" applyAlignment="1">
      <alignment wrapText="1"/>
    </xf>
    <xf numFmtId="164" fontId="0" fillId="0" borderId="0" xfId="1" applyNumberFormat="1" applyFont="1" applyFill="1" applyBorder="1" applyAlignment="1">
      <alignment horizontal="center" wrapText="1"/>
    </xf>
    <xf numFmtId="164" fontId="1" fillId="0" borderId="0" xfId="1" applyNumberFormat="1" applyFont="1" applyFill="1" applyBorder="1" applyAlignment="1">
      <alignment horizontal="center" wrapText="1"/>
    </xf>
    <xf numFmtId="164" fontId="20" fillId="0" borderId="0" xfId="1" applyNumberFormat="1" applyFont="1" applyFill="1" applyBorder="1" applyAlignment="1">
      <alignment horizontal="center" wrapText="1"/>
    </xf>
    <xf numFmtId="164" fontId="3" fillId="0" borderId="1" xfId="1" applyNumberFormat="1" applyFont="1" applyBorder="1" applyAlignment="1">
      <alignment horizontal="center" wrapText="1"/>
    </xf>
    <xf numFmtId="164" fontId="0" fillId="0" borderId="0" xfId="1" applyNumberFormat="1" applyFont="1" applyBorder="1" applyAlignment="1">
      <alignment horizontal="center" wrapText="1"/>
    </xf>
    <xf numFmtId="164" fontId="0" fillId="0" borderId="0" xfId="1" applyNumberFormat="1" applyFont="1" applyAlignment="1">
      <alignment horizontal="center" wrapText="1"/>
    </xf>
    <xf numFmtId="164" fontId="1" fillId="0" borderId="0" xfId="1" applyNumberFormat="1" applyFont="1" applyAlignment="1">
      <alignment horizontal="center" wrapText="1"/>
    </xf>
    <xf numFmtId="164" fontId="3" fillId="0" borderId="1" xfId="1" applyNumberFormat="1" applyFont="1" applyFill="1" applyBorder="1" applyAlignment="1">
      <alignment horizontal="center" wrapText="1"/>
    </xf>
    <xf numFmtId="164" fontId="0" fillId="0" borderId="0" xfId="1" applyNumberFormat="1" applyFont="1"/>
    <xf numFmtId="164" fontId="3" fillId="4" borderId="1" xfId="1" applyNumberFormat="1" applyFont="1" applyFill="1" applyBorder="1" applyAlignment="1">
      <alignment horizontal="right" wrapText="1"/>
    </xf>
    <xf numFmtId="164" fontId="3" fillId="0" borderId="1" xfId="1" applyNumberFormat="1" applyFont="1" applyFill="1" applyBorder="1" applyAlignment="1">
      <alignment horizontal="right" wrapText="1"/>
    </xf>
    <xf numFmtId="164" fontId="3" fillId="5" borderId="1" xfId="1" applyNumberFormat="1" applyFont="1" applyFill="1" applyBorder="1" applyAlignment="1">
      <alignment horizontal="right" wrapText="1"/>
    </xf>
    <xf numFmtId="164" fontId="3" fillId="6" borderId="1" xfId="1" applyNumberFormat="1" applyFont="1" applyFill="1" applyBorder="1" applyAlignment="1">
      <alignment horizontal="right" wrapText="1"/>
    </xf>
    <xf numFmtId="164" fontId="18" fillId="0" borderId="0" xfId="1" applyNumberFormat="1" applyFont="1" applyFill="1" applyBorder="1" applyAlignment="1">
      <alignment horizontal="center" wrapText="1"/>
    </xf>
    <xf numFmtId="164" fontId="3" fillId="0" borderId="7" xfId="1" applyNumberFormat="1" applyFont="1" applyBorder="1" applyAlignment="1">
      <alignment horizontal="center" wrapText="1"/>
    </xf>
    <xf numFmtId="164" fontId="3" fillId="0" borderId="7" xfId="1" applyNumberFormat="1" applyFont="1" applyFill="1" applyBorder="1" applyAlignment="1">
      <alignment horizontal="center" wrapText="1"/>
    </xf>
    <xf numFmtId="3" fontId="1" fillId="0" borderId="0" xfId="0" applyNumberFormat="1" applyFont="1" applyFill="1" applyBorder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 applyAlignment="1">
      <alignment horizontal="center" wrapText="1"/>
    </xf>
    <xf numFmtId="9" fontId="0" fillId="0" borderId="1" xfId="2" applyFont="1" applyFill="1" applyBorder="1" applyAlignment="1">
      <alignment horizontal="right" wrapText="1"/>
    </xf>
    <xf numFmtId="9" fontId="3" fillId="0" borderId="1" xfId="2" applyFont="1" applyFill="1" applyBorder="1" applyAlignment="1">
      <alignment horizontal="right" wrapText="1"/>
    </xf>
    <xf numFmtId="9" fontId="3" fillId="0" borderId="1" xfId="2" applyFont="1" applyBorder="1" applyAlignment="1">
      <alignment horizontal="right" wrapText="1"/>
    </xf>
    <xf numFmtId="0" fontId="3" fillId="0" borderId="0" xfId="0" applyFont="1" applyBorder="1" applyAlignment="1">
      <alignment wrapText="1"/>
    </xf>
    <xf numFmtId="164" fontId="3" fillId="0" borderId="0" xfId="1" applyNumberFormat="1" applyFont="1" applyBorder="1" applyAlignment="1">
      <alignment horizontal="center" wrapText="1"/>
    </xf>
    <xf numFmtId="9" fontId="3" fillId="0" borderId="0" xfId="2" applyFont="1" applyFill="1" applyBorder="1" applyAlignment="1">
      <alignment horizontal="right" wrapText="1"/>
    </xf>
    <xf numFmtId="164" fontId="3" fillId="0" borderId="0" xfId="1" applyNumberFormat="1" applyFont="1" applyFill="1" applyBorder="1" applyAlignment="1">
      <alignment horizontal="center" wrapText="1"/>
    </xf>
    <xf numFmtId="9" fontId="0" fillId="0" borderId="0" xfId="2" applyFont="1" applyFill="1" applyBorder="1" applyAlignment="1">
      <alignment horizontal="right" wrapText="1"/>
    </xf>
    <xf numFmtId="9" fontId="3" fillId="0" borderId="1" xfId="2" applyFont="1" applyFill="1" applyBorder="1" applyAlignment="1">
      <alignment horizontal="center" wrapText="1"/>
    </xf>
    <xf numFmtId="166" fontId="0" fillId="0" borderId="0" xfId="0" applyNumberFormat="1" applyFill="1" applyAlignment="1">
      <alignment horizontal="right"/>
    </xf>
    <xf numFmtId="166" fontId="0" fillId="0" borderId="0" xfId="0" applyNumberFormat="1" applyFill="1" applyAlignment="1"/>
    <xf numFmtId="166" fontId="0" fillId="0" borderId="0" xfId="0" applyNumberFormat="1" applyFill="1" applyAlignment="1">
      <alignment wrapText="1"/>
    </xf>
    <xf numFmtId="0" fontId="0" fillId="0" borderId="0" xfId="0" applyFill="1" applyAlignment="1">
      <alignment wrapText="1"/>
    </xf>
    <xf numFmtId="164" fontId="1" fillId="0" borderId="0" xfId="0" applyNumberFormat="1" applyFont="1" applyAlignment="1">
      <alignment horizontal="center" wrapText="1"/>
    </xf>
    <xf numFmtId="164" fontId="1" fillId="0" borderId="17" xfId="1" applyNumberFormat="1" applyFont="1" applyFill="1" applyBorder="1" applyAlignment="1">
      <alignment horizontal="center" wrapText="1"/>
    </xf>
    <xf numFmtId="165" fontId="1" fillId="0" borderId="0" xfId="1" applyNumberFormat="1" applyFont="1" applyBorder="1" applyAlignment="1">
      <alignment horizontal="center" wrapText="1"/>
    </xf>
    <xf numFmtId="164" fontId="1" fillId="0" borderId="0" xfId="1" applyNumberFormat="1" applyFont="1"/>
    <xf numFmtId="9" fontId="1" fillId="4" borderId="1" xfId="2" applyFont="1" applyFill="1" applyBorder="1" applyAlignment="1">
      <alignment horizontal="right" wrapText="1"/>
    </xf>
    <xf numFmtId="9" fontId="1" fillId="5" borderId="1" xfId="2" applyFont="1" applyFill="1" applyBorder="1" applyAlignment="1">
      <alignment horizontal="right" wrapText="1"/>
    </xf>
    <xf numFmtId="0" fontId="0" fillId="0" borderId="0" xfId="0" applyFill="1" applyAlignment="1">
      <alignment horizontal="center" wrapText="1"/>
    </xf>
    <xf numFmtId="0" fontId="0" fillId="0" borderId="0" xfId="0" applyFill="1" applyAlignment="1">
      <alignment horizontal="center" vertical="center" wrapText="1"/>
    </xf>
    <xf numFmtId="0" fontId="4" fillId="0" borderId="0" xfId="0" applyFont="1" applyFill="1" applyAlignment="1">
      <alignment horizontal="center" vertical="top" wrapText="1"/>
    </xf>
    <xf numFmtId="3" fontId="0" fillId="0" borderId="0" xfId="0" applyNumberFormat="1" applyFill="1" applyAlignment="1">
      <alignment horizontal="center" wrapText="1"/>
    </xf>
    <xf numFmtId="164" fontId="1" fillId="0" borderId="0" xfId="1" applyNumberFormat="1" applyFont="1" applyFill="1" applyAlignment="1">
      <alignment horizontal="center" wrapText="1"/>
    </xf>
    <xf numFmtId="0" fontId="1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164" fontId="1" fillId="0" borderId="0" xfId="1" applyNumberFormat="1" applyFont="1" applyFill="1" applyBorder="1" applyAlignment="1">
      <alignment vertical="center" wrapText="1"/>
    </xf>
    <xf numFmtId="164" fontId="3" fillId="4" borderId="1" xfId="1" applyNumberFormat="1" applyFont="1" applyFill="1" applyBorder="1" applyAlignment="1">
      <alignment horizontal="left" wrapText="1"/>
    </xf>
    <xf numFmtId="164" fontId="3" fillId="6" borderId="1" xfId="1" applyNumberFormat="1" applyFont="1" applyFill="1" applyBorder="1" applyAlignment="1">
      <alignment wrapText="1"/>
    </xf>
    <xf numFmtId="164" fontId="0" fillId="0" borderId="0" xfId="1" applyNumberFormat="1" applyFont="1" applyFill="1"/>
    <xf numFmtId="0" fontId="0" fillId="0" borderId="3" xfId="0" applyFill="1" applyBorder="1" applyAlignment="1">
      <alignment horizontal="center" wrapText="1"/>
    </xf>
    <xf numFmtId="0" fontId="0" fillId="0" borderId="15" xfId="0" applyFill="1" applyBorder="1" applyAlignment="1">
      <alignment horizontal="center" wrapText="1"/>
    </xf>
    <xf numFmtId="3" fontId="1" fillId="0" borderId="0" xfId="0" applyNumberFormat="1" applyFont="1" applyFill="1" applyAlignment="1">
      <alignment horizontal="center" vertical="center" wrapText="1"/>
    </xf>
    <xf numFmtId="3" fontId="1" fillId="0" borderId="0" xfId="0" applyNumberFormat="1" applyFont="1" applyFill="1" applyAlignment="1">
      <alignment horizontal="center" wrapText="1"/>
    </xf>
    <xf numFmtId="164" fontId="3" fillId="5" borderId="1" xfId="1" applyNumberFormat="1" applyFont="1" applyFill="1" applyBorder="1" applyAlignment="1">
      <alignment wrapText="1"/>
    </xf>
    <xf numFmtId="164" fontId="3" fillId="0" borderId="0" xfId="1" applyNumberFormat="1" applyFont="1" applyFill="1" applyAlignment="1">
      <alignment horizontal="center" wrapText="1"/>
    </xf>
    <xf numFmtId="164" fontId="6" fillId="0" borderId="0" xfId="1" applyNumberFormat="1" applyFont="1" applyFill="1" applyAlignment="1">
      <alignment horizontal="center" wrapText="1"/>
    </xf>
    <xf numFmtId="164" fontId="3" fillId="0" borderId="0" xfId="1" applyNumberFormat="1" applyFont="1" applyAlignment="1">
      <alignment horizontal="center" wrapText="1"/>
    </xf>
    <xf numFmtId="164" fontId="20" fillId="0" borderId="0" xfId="1" applyNumberFormat="1" applyFont="1" applyFill="1" applyAlignment="1">
      <alignment horizontal="center" wrapText="1"/>
    </xf>
    <xf numFmtId="2" fontId="1" fillId="0" borderId="0" xfId="1" applyNumberFormat="1" applyFont="1" applyFill="1" applyBorder="1" applyAlignment="1">
      <alignment horizontal="left" vertical="center"/>
    </xf>
    <xf numFmtId="43" fontId="0" fillId="0" borderId="0" xfId="0" applyNumberFormat="1" applyAlignment="1">
      <alignment wrapText="1"/>
    </xf>
    <xf numFmtId="0" fontId="1" fillId="0" borderId="0" xfId="0" quotePrefix="1" applyFont="1" applyFill="1" applyAlignment="1">
      <alignment wrapText="1"/>
    </xf>
    <xf numFmtId="0" fontId="11" fillId="0" borderId="12" xfId="0" applyFont="1" applyBorder="1" applyAlignment="1">
      <alignment horizontal="left" indent="1"/>
    </xf>
    <xf numFmtId="0" fontId="11" fillId="0" borderId="13" xfId="0" applyFont="1" applyBorder="1" applyAlignment="1">
      <alignment horizontal="left" indent="1"/>
    </xf>
    <xf numFmtId="49" fontId="9" fillId="0" borderId="12" xfId="0" applyNumberFormat="1" applyFont="1" applyBorder="1" applyAlignment="1">
      <alignment horizontal="center" vertical="center" wrapText="1"/>
    </xf>
    <xf numFmtId="49" fontId="9" fillId="0" borderId="13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20" fillId="0" borderId="0" xfId="0" quotePrefix="1" applyFont="1" applyAlignment="1">
      <alignment horizontal="left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202"/>
  <sheetViews>
    <sheetView tabSelected="1" zoomScale="90" zoomScaleNormal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ColWidth="9.140625" defaultRowHeight="12.75" x14ac:dyDescent="0.2"/>
  <cols>
    <col min="1" max="1" width="6.42578125" customWidth="1"/>
    <col min="2" max="2" width="57.140625" style="48" bestFit="1" customWidth="1"/>
    <col min="3" max="3" width="14.7109375" style="169" bestFit="1" customWidth="1"/>
    <col min="4" max="4" width="11.5703125" style="60" customWidth="1"/>
    <col min="5" max="5" width="13.5703125" style="60" customWidth="1"/>
    <col min="6" max="7" width="13.140625" style="60" customWidth="1"/>
    <col min="8" max="8" width="17.140625" style="60" customWidth="1"/>
    <col min="9" max="9" width="11.140625" style="60" customWidth="1"/>
    <col min="10" max="10" width="11.85546875" style="60" customWidth="1"/>
    <col min="11" max="11" width="9.42578125" style="60" customWidth="1"/>
    <col min="12" max="12" width="12.140625" style="60" customWidth="1"/>
    <col min="13" max="13" width="11" style="48" bestFit="1" customWidth="1"/>
    <col min="14" max="14" width="10.7109375" style="48" bestFit="1" customWidth="1"/>
    <col min="15" max="23" width="9.140625" style="48"/>
  </cols>
  <sheetData>
    <row r="1" spans="1:23" ht="21" thickBot="1" x14ac:dyDescent="0.35">
      <c r="A1" s="192" t="s">
        <v>337</v>
      </c>
      <c r="B1" s="193"/>
      <c r="D1" s="169"/>
    </row>
    <row r="2" spans="1:23" ht="18.75" thickBot="1" x14ac:dyDescent="0.25">
      <c r="A2" s="15" t="s">
        <v>64</v>
      </c>
      <c r="B2" s="73"/>
      <c r="C2" s="170"/>
      <c r="D2" s="170"/>
      <c r="E2" s="74"/>
      <c r="F2" s="74"/>
      <c r="G2" s="194" t="s">
        <v>353</v>
      </c>
      <c r="H2" s="195"/>
      <c r="K2" s="75"/>
      <c r="L2" s="102"/>
    </row>
    <row r="3" spans="1:23" ht="15" x14ac:dyDescent="0.25">
      <c r="A3" s="3"/>
      <c r="D3" s="169"/>
    </row>
    <row r="4" spans="1:23" s="2" customFormat="1" ht="25.5" x14ac:dyDescent="0.2">
      <c r="C4" s="171" t="s">
        <v>10</v>
      </c>
      <c r="D4" s="171" t="s">
        <v>0</v>
      </c>
      <c r="E4" s="2" t="s">
        <v>1</v>
      </c>
      <c r="F4" s="2" t="s">
        <v>30</v>
      </c>
      <c r="G4" s="2" t="s">
        <v>28</v>
      </c>
      <c r="H4" s="2" t="s">
        <v>29</v>
      </c>
      <c r="I4" s="2" t="s">
        <v>2</v>
      </c>
      <c r="J4" s="2" t="s">
        <v>12</v>
      </c>
      <c r="K4" s="2" t="s">
        <v>3</v>
      </c>
      <c r="L4" s="2" t="s">
        <v>11</v>
      </c>
      <c r="M4" s="2" t="s">
        <v>13</v>
      </c>
    </row>
    <row r="5" spans="1:23" s="2" customFormat="1" ht="18" x14ac:dyDescent="0.2">
      <c r="B5" s="6" t="s">
        <v>15</v>
      </c>
      <c r="C5" s="171"/>
      <c r="D5" s="171"/>
    </row>
    <row r="6" spans="1:23" x14ac:dyDescent="0.2">
      <c r="A6" s="1"/>
      <c r="B6" s="49" t="s">
        <v>56</v>
      </c>
      <c r="D6" s="172"/>
    </row>
    <row r="7" spans="1:23" x14ac:dyDescent="0.2">
      <c r="A7" s="1"/>
      <c r="B7" s="62" t="s">
        <v>342</v>
      </c>
      <c r="C7" s="132">
        <v>10000</v>
      </c>
      <c r="D7" s="132">
        <v>0</v>
      </c>
      <c r="E7" s="137"/>
      <c r="F7" s="137"/>
      <c r="G7" s="137"/>
      <c r="H7" s="137"/>
      <c r="I7" s="137"/>
      <c r="J7" s="137"/>
      <c r="K7" s="137"/>
      <c r="L7" s="132">
        <v>10000</v>
      </c>
    </row>
    <row r="8" spans="1:23" x14ac:dyDescent="0.2">
      <c r="B8" s="76" t="s">
        <v>23</v>
      </c>
      <c r="C8" s="132">
        <v>19520</v>
      </c>
      <c r="D8" s="132">
        <v>19520</v>
      </c>
      <c r="E8" s="137"/>
      <c r="F8" s="137"/>
      <c r="G8" s="137"/>
      <c r="H8" s="137"/>
      <c r="I8" s="137"/>
      <c r="J8" s="137"/>
      <c r="K8" s="137"/>
      <c r="L8" s="132">
        <v>19520</v>
      </c>
      <c r="M8" s="62"/>
    </row>
    <row r="9" spans="1:23" x14ac:dyDescent="0.2">
      <c r="B9" s="76" t="s">
        <v>71</v>
      </c>
      <c r="C9" s="132">
        <v>135613</v>
      </c>
      <c r="D9" s="132">
        <v>135613</v>
      </c>
      <c r="E9" s="137"/>
      <c r="F9" s="137"/>
      <c r="G9" s="137"/>
      <c r="H9" s="137"/>
      <c r="I9" s="137"/>
      <c r="J9" s="137"/>
      <c r="K9" s="137"/>
      <c r="L9" s="132">
        <v>135613</v>
      </c>
      <c r="M9" s="62"/>
    </row>
    <row r="10" spans="1:23" x14ac:dyDescent="0.2">
      <c r="A10" s="65" t="s">
        <v>213</v>
      </c>
      <c r="B10" s="62" t="s">
        <v>214</v>
      </c>
      <c r="C10" s="132">
        <v>976290</v>
      </c>
      <c r="D10" s="173">
        <f>993207.66-8167-8750.88+204.86</f>
        <v>976494.64</v>
      </c>
      <c r="E10" s="137"/>
      <c r="F10" s="137"/>
      <c r="G10" s="137"/>
      <c r="H10" s="137"/>
      <c r="I10" s="137"/>
      <c r="J10" s="137"/>
      <c r="K10" s="137"/>
      <c r="L10" s="132">
        <v>976290</v>
      </c>
      <c r="M10" s="191" t="s">
        <v>348</v>
      </c>
      <c r="N10" s="159"/>
      <c r="O10" s="160"/>
    </row>
    <row r="11" spans="1:23" x14ac:dyDescent="0.2">
      <c r="A11" s="65" t="s">
        <v>213</v>
      </c>
      <c r="B11" s="62" t="s">
        <v>338</v>
      </c>
      <c r="C11" s="132">
        <v>16912</v>
      </c>
      <c r="D11" s="173">
        <v>7047</v>
      </c>
      <c r="E11" s="137"/>
      <c r="F11" s="137"/>
      <c r="G11" s="137"/>
      <c r="H11" s="137"/>
      <c r="I11" s="137"/>
      <c r="J11" s="137"/>
      <c r="K11" s="137"/>
      <c r="L11" s="132">
        <v>16912</v>
      </c>
      <c r="M11" s="191" t="s">
        <v>347</v>
      </c>
      <c r="N11" s="161"/>
      <c r="O11" s="162"/>
    </row>
    <row r="12" spans="1:23" x14ac:dyDescent="0.2">
      <c r="A12" s="65" t="s">
        <v>213</v>
      </c>
      <c r="B12" s="62" t="s">
        <v>354</v>
      </c>
      <c r="C12" s="132">
        <v>20485</v>
      </c>
      <c r="D12" s="132">
        <v>8535</v>
      </c>
      <c r="E12" s="137"/>
      <c r="F12" s="137"/>
      <c r="G12" s="137"/>
      <c r="H12" s="137"/>
      <c r="I12" s="137"/>
      <c r="J12" s="137"/>
      <c r="K12" s="137"/>
      <c r="L12" s="132">
        <v>20485</v>
      </c>
      <c r="M12" s="191" t="s">
        <v>349</v>
      </c>
    </row>
    <row r="13" spans="1:23" s="99" customFormat="1" x14ac:dyDescent="0.2">
      <c r="A13" s="65" t="s">
        <v>215</v>
      </c>
      <c r="B13" s="62" t="s">
        <v>339</v>
      </c>
      <c r="C13" s="132">
        <v>6121</v>
      </c>
      <c r="D13" s="188">
        <v>6525</v>
      </c>
      <c r="E13" s="137"/>
      <c r="F13" s="137"/>
      <c r="G13" s="137"/>
      <c r="H13" s="137"/>
      <c r="I13" s="137"/>
      <c r="J13" s="137"/>
      <c r="K13" s="137"/>
      <c r="L13" s="133">
        <v>6525</v>
      </c>
      <c r="M13" s="69" t="s">
        <v>350</v>
      </c>
      <c r="N13" s="100"/>
      <c r="O13" s="100"/>
      <c r="P13" s="100"/>
      <c r="Q13" s="100"/>
      <c r="R13" s="100"/>
      <c r="S13" s="100"/>
      <c r="T13" s="100"/>
      <c r="U13" s="100"/>
      <c r="V13" s="100"/>
      <c r="W13" s="100"/>
    </row>
    <row r="14" spans="1:23" s="99" customFormat="1" x14ac:dyDescent="0.2">
      <c r="A14" s="65" t="s">
        <v>300</v>
      </c>
      <c r="B14" s="62" t="s">
        <v>301</v>
      </c>
      <c r="C14" s="132">
        <v>0</v>
      </c>
      <c r="D14" s="132">
        <v>0</v>
      </c>
      <c r="E14" s="137"/>
      <c r="F14" s="137"/>
      <c r="G14" s="137"/>
      <c r="H14" s="137"/>
      <c r="I14" s="137"/>
      <c r="J14" s="137"/>
      <c r="K14" s="137"/>
      <c r="L14" s="132">
        <v>0</v>
      </c>
      <c r="M14" s="101"/>
      <c r="N14" s="100"/>
      <c r="O14" s="100"/>
      <c r="P14" s="100"/>
      <c r="Q14" s="100"/>
      <c r="R14" s="100"/>
      <c r="S14" s="100"/>
      <c r="T14" s="100"/>
      <c r="U14" s="100"/>
      <c r="V14" s="100"/>
      <c r="W14" s="100"/>
    </row>
    <row r="15" spans="1:23" x14ac:dyDescent="0.2">
      <c r="A15" s="65" t="s">
        <v>216</v>
      </c>
      <c r="B15" s="62" t="s">
        <v>218</v>
      </c>
      <c r="C15" s="132">
        <v>30300</v>
      </c>
      <c r="D15" s="132">
        <v>0</v>
      </c>
      <c r="E15" s="137"/>
      <c r="F15" s="137"/>
      <c r="G15" s="137"/>
      <c r="H15" s="137"/>
      <c r="I15" s="137"/>
      <c r="J15" s="137"/>
      <c r="K15" s="137"/>
      <c r="L15" s="132">
        <v>30300</v>
      </c>
      <c r="M15" s="62"/>
    </row>
    <row r="16" spans="1:23" x14ac:dyDescent="0.2">
      <c r="A16" s="65" t="s">
        <v>216</v>
      </c>
      <c r="B16" s="62" t="s">
        <v>340</v>
      </c>
      <c r="C16" s="132">
        <v>1500</v>
      </c>
      <c r="D16" s="132">
        <v>0</v>
      </c>
      <c r="E16" s="137"/>
      <c r="F16" s="137"/>
      <c r="G16" s="137"/>
      <c r="H16" s="137"/>
      <c r="I16" s="137"/>
      <c r="J16" s="137"/>
      <c r="K16" s="137"/>
      <c r="L16" s="132">
        <v>1500</v>
      </c>
      <c r="M16" s="62"/>
    </row>
    <row r="17" spans="1:13" x14ac:dyDescent="0.2">
      <c r="A17" s="65" t="s">
        <v>217</v>
      </c>
      <c r="B17" s="62" t="s">
        <v>341</v>
      </c>
      <c r="C17" s="132">
        <v>0</v>
      </c>
      <c r="D17" s="132">
        <v>0</v>
      </c>
      <c r="E17" s="137"/>
      <c r="F17" s="137"/>
      <c r="G17" s="137"/>
      <c r="H17" s="137"/>
      <c r="I17" s="137"/>
      <c r="J17" s="137"/>
      <c r="K17" s="137"/>
      <c r="L17" s="132">
        <v>0</v>
      </c>
      <c r="M17" s="62"/>
    </row>
    <row r="18" spans="1:13" x14ac:dyDescent="0.2">
      <c r="A18" s="65" t="s">
        <v>219</v>
      </c>
      <c r="B18" s="65" t="s">
        <v>299</v>
      </c>
      <c r="C18" s="132">
        <v>0</v>
      </c>
      <c r="D18" s="132">
        <v>0</v>
      </c>
      <c r="E18" s="137"/>
      <c r="F18" s="137"/>
      <c r="G18" s="137"/>
      <c r="H18" s="137"/>
      <c r="I18" s="137"/>
      <c r="J18" s="137"/>
      <c r="K18" s="137"/>
      <c r="L18" s="132">
        <v>255</v>
      </c>
      <c r="M18" s="129" t="s">
        <v>359</v>
      </c>
    </row>
    <row r="19" spans="1:13" x14ac:dyDescent="0.2">
      <c r="A19" s="65" t="s">
        <v>296</v>
      </c>
      <c r="B19" s="65" t="s">
        <v>297</v>
      </c>
      <c r="C19" s="132">
        <v>834</v>
      </c>
      <c r="D19" s="133">
        <v>562.5</v>
      </c>
      <c r="E19" s="137"/>
      <c r="F19" s="137"/>
      <c r="G19" s="137"/>
      <c r="H19" s="137"/>
      <c r="I19" s="137"/>
      <c r="J19" s="137"/>
      <c r="K19" s="137"/>
      <c r="L19" s="133">
        <v>563</v>
      </c>
      <c r="M19" s="62" t="s">
        <v>355</v>
      </c>
    </row>
    <row r="20" spans="1:13" x14ac:dyDescent="0.2">
      <c r="A20" s="65" t="s">
        <v>296</v>
      </c>
      <c r="B20" t="s">
        <v>298</v>
      </c>
      <c r="C20" s="132">
        <v>956</v>
      </c>
      <c r="D20" s="132">
        <v>0</v>
      </c>
      <c r="E20" s="137"/>
      <c r="F20" s="137"/>
      <c r="G20" s="137"/>
      <c r="H20" s="137"/>
      <c r="I20" s="137"/>
      <c r="J20" s="137"/>
      <c r="K20" s="137"/>
      <c r="L20" s="132">
        <v>956</v>
      </c>
    </row>
    <row r="21" spans="1:13" x14ac:dyDescent="0.2">
      <c r="A21" s="65" t="s">
        <v>296</v>
      </c>
      <c r="B21" s="65" t="s">
        <v>343</v>
      </c>
      <c r="C21" s="132">
        <v>0</v>
      </c>
      <c r="D21" s="132">
        <v>0</v>
      </c>
      <c r="E21" s="137"/>
      <c r="F21" s="137"/>
      <c r="G21" s="137"/>
      <c r="H21" s="137"/>
      <c r="I21" s="137"/>
      <c r="J21" s="137"/>
      <c r="K21" s="137"/>
      <c r="L21" s="132">
        <v>0</v>
      </c>
    </row>
    <row r="22" spans="1:13" x14ac:dyDescent="0.2">
      <c r="A22" s="65" t="s">
        <v>295</v>
      </c>
      <c r="B22" s="62" t="s">
        <v>220</v>
      </c>
      <c r="C22" s="132">
        <v>18064</v>
      </c>
      <c r="D22" s="132">
        <v>7383</v>
      </c>
      <c r="E22" s="137"/>
      <c r="F22" s="137"/>
      <c r="G22" s="137"/>
      <c r="H22" s="137"/>
      <c r="I22" s="137"/>
      <c r="J22" s="137"/>
      <c r="K22" s="137"/>
      <c r="L22" s="132">
        <v>18064</v>
      </c>
      <c r="M22" s="62" t="s">
        <v>356</v>
      </c>
    </row>
    <row r="23" spans="1:13" x14ac:dyDescent="0.2">
      <c r="A23" s="65" t="s">
        <v>295</v>
      </c>
      <c r="B23" s="62" t="s">
        <v>221</v>
      </c>
      <c r="C23" s="132">
        <v>38616</v>
      </c>
      <c r="D23" s="132">
        <v>0</v>
      </c>
      <c r="E23" s="137"/>
      <c r="F23" s="137"/>
      <c r="G23" s="137"/>
      <c r="H23" s="137"/>
      <c r="I23" s="137"/>
      <c r="J23" s="137"/>
      <c r="K23" s="137"/>
      <c r="L23" s="132">
        <v>38616</v>
      </c>
      <c r="M23" s="62"/>
    </row>
    <row r="24" spans="1:13" x14ac:dyDescent="0.2">
      <c r="B24" s="79" t="s">
        <v>19</v>
      </c>
      <c r="C24" s="138">
        <f>SUM(C7:C23)</f>
        <v>1275211</v>
      </c>
      <c r="D24" s="138">
        <f>SUM(D7:D23)</f>
        <v>1161680.1400000001</v>
      </c>
      <c r="E24" s="134"/>
      <c r="F24" s="134">
        <f t="shared" ref="F24:K24" si="0">SUM(F8:F23)</f>
        <v>0</v>
      </c>
      <c r="G24" s="134">
        <f t="shared" si="0"/>
        <v>0</v>
      </c>
      <c r="H24" s="134">
        <f t="shared" si="0"/>
        <v>0</v>
      </c>
      <c r="I24" s="134">
        <f t="shared" si="0"/>
        <v>0</v>
      </c>
      <c r="J24" s="134">
        <f t="shared" si="0"/>
        <v>0</v>
      </c>
      <c r="K24" s="138">
        <f t="shared" si="0"/>
        <v>0</v>
      </c>
      <c r="L24" s="138">
        <f>SUM(L7:L23)</f>
        <v>1275599</v>
      </c>
    </row>
    <row r="25" spans="1:13" x14ac:dyDescent="0.2">
      <c r="C25" s="174"/>
      <c r="D25" s="81"/>
      <c r="E25" s="81"/>
      <c r="F25" s="81"/>
      <c r="G25" s="81"/>
      <c r="H25" s="81"/>
      <c r="I25" s="81"/>
      <c r="J25" s="81"/>
      <c r="K25" s="81"/>
      <c r="L25" s="163"/>
      <c r="M25" s="148"/>
    </row>
    <row r="26" spans="1:13" x14ac:dyDescent="0.2">
      <c r="A26" s="1"/>
      <c r="B26" s="49" t="s">
        <v>57</v>
      </c>
      <c r="C26" s="175"/>
      <c r="D26" s="61"/>
      <c r="E26" s="81"/>
      <c r="F26" s="81"/>
      <c r="G26" s="81"/>
      <c r="H26" s="81"/>
      <c r="I26" s="81"/>
      <c r="J26" s="81"/>
      <c r="K26" s="81"/>
      <c r="L26" s="61"/>
    </row>
    <row r="27" spans="1:13" x14ac:dyDescent="0.2">
      <c r="A27" s="65" t="s">
        <v>216</v>
      </c>
      <c r="B27" s="129" t="s">
        <v>344</v>
      </c>
      <c r="C27" s="132">
        <v>0</v>
      </c>
      <c r="D27" s="132">
        <f>Data!C5</f>
        <v>0</v>
      </c>
      <c r="E27" s="132">
        <f>Data!D5</f>
        <v>0</v>
      </c>
      <c r="F27" s="132">
        <f>Data!E5</f>
        <v>0</v>
      </c>
      <c r="G27" s="132">
        <f>Data!F5</f>
        <v>0</v>
      </c>
      <c r="H27" s="132">
        <f>Data!G5</f>
        <v>0</v>
      </c>
      <c r="I27" s="132">
        <f>Data!H5</f>
        <v>0</v>
      </c>
      <c r="J27" s="132">
        <f>Data!I5</f>
        <v>0</v>
      </c>
      <c r="K27" s="132">
        <f>Data!J5</f>
        <v>0</v>
      </c>
      <c r="L27" s="132">
        <v>0</v>
      </c>
      <c r="M27" s="62"/>
    </row>
    <row r="28" spans="1:13" x14ac:dyDescent="0.2">
      <c r="A28" s="65" t="s">
        <v>217</v>
      </c>
      <c r="B28" s="129" t="s">
        <v>345</v>
      </c>
      <c r="C28" s="132">
        <v>0</v>
      </c>
      <c r="D28" s="132">
        <f>Data!C6</f>
        <v>0</v>
      </c>
      <c r="E28" s="132">
        <f>Data!D6</f>
        <v>0</v>
      </c>
      <c r="F28" s="132">
        <f>Data!E6</f>
        <v>0</v>
      </c>
      <c r="G28" s="132">
        <f>Data!F6</f>
        <v>0</v>
      </c>
      <c r="H28" s="132">
        <f>Data!G6</f>
        <v>0</v>
      </c>
      <c r="I28" s="132">
        <f>Data!H6</f>
        <v>0</v>
      </c>
      <c r="J28" s="132">
        <f>Data!I6</f>
        <v>0</v>
      </c>
      <c r="K28" s="132">
        <f>Data!J6</f>
        <v>0</v>
      </c>
      <c r="L28" s="132">
        <v>0</v>
      </c>
      <c r="M28" s="62"/>
    </row>
    <row r="29" spans="1:13" x14ac:dyDescent="0.2">
      <c r="A29" s="65" t="s">
        <v>291</v>
      </c>
      <c r="B29" s="129" t="s">
        <v>292</v>
      </c>
      <c r="C29" s="132">
        <v>0</v>
      </c>
      <c r="D29" s="132">
        <f>Data!C8</f>
        <v>0</v>
      </c>
      <c r="E29" s="132">
        <f>Data!D8</f>
        <v>0</v>
      </c>
      <c r="F29" s="132">
        <f>Data!E8</f>
        <v>0</v>
      </c>
      <c r="G29" s="132">
        <f>Data!F8</f>
        <v>0</v>
      </c>
      <c r="H29" s="132">
        <f>Data!G8</f>
        <v>0</v>
      </c>
      <c r="I29" s="132">
        <f>Data!H8</f>
        <v>0</v>
      </c>
      <c r="J29" s="132">
        <f>Data!I8</f>
        <v>0</v>
      </c>
      <c r="K29" s="132">
        <f>Data!J8</f>
        <v>0</v>
      </c>
      <c r="L29" s="132">
        <v>0</v>
      </c>
      <c r="M29" s="95"/>
    </row>
    <row r="30" spans="1:13" x14ac:dyDescent="0.2">
      <c r="A30" s="65" t="s">
        <v>293</v>
      </c>
      <c r="B30" s="129" t="s">
        <v>294</v>
      </c>
      <c r="C30" s="132">
        <v>3467</v>
      </c>
      <c r="D30" s="132">
        <f>Data!C9</f>
        <v>3467</v>
      </c>
      <c r="E30" s="132">
        <f>Data!D9</f>
        <v>0</v>
      </c>
      <c r="F30" s="132">
        <f>Data!E9</f>
        <v>308</v>
      </c>
      <c r="G30" s="132">
        <f>Data!F9</f>
        <v>308</v>
      </c>
      <c r="H30" s="132">
        <f>Data!G9</f>
        <v>328</v>
      </c>
      <c r="I30" s="132">
        <f>Data!H9</f>
        <v>20</v>
      </c>
      <c r="J30" s="132">
        <f>Data!I9</f>
        <v>3159</v>
      </c>
      <c r="K30" s="132">
        <f>Data!J9</f>
        <v>9</v>
      </c>
      <c r="L30" s="132">
        <v>3467</v>
      </c>
      <c r="M30" s="127"/>
    </row>
    <row r="31" spans="1:13" x14ac:dyDescent="0.2">
      <c r="A31" s="65" t="s">
        <v>222</v>
      </c>
      <c r="B31" s="129" t="s">
        <v>225</v>
      </c>
      <c r="C31" s="132">
        <v>0</v>
      </c>
      <c r="D31" s="132">
        <f>Data!C11</f>
        <v>0</v>
      </c>
      <c r="E31" s="132">
        <f>Data!D11</f>
        <v>0</v>
      </c>
      <c r="F31" s="132">
        <f>Data!E11</f>
        <v>0</v>
      </c>
      <c r="G31" s="132">
        <f>Data!F11</f>
        <v>0</v>
      </c>
      <c r="H31" s="132">
        <f>Data!G11</f>
        <v>0</v>
      </c>
      <c r="I31" s="132">
        <f>Data!H11</f>
        <v>0</v>
      </c>
      <c r="J31" s="132">
        <f>Data!I11</f>
        <v>0</v>
      </c>
      <c r="K31" s="132">
        <f>Data!J11</f>
        <v>0</v>
      </c>
      <c r="L31" s="132">
        <v>0</v>
      </c>
      <c r="M31" s="62"/>
    </row>
    <row r="32" spans="1:13" x14ac:dyDescent="0.2">
      <c r="A32" s="65" t="s">
        <v>223</v>
      </c>
      <c r="B32" s="130" t="s">
        <v>226</v>
      </c>
      <c r="C32" s="132">
        <v>1500</v>
      </c>
      <c r="D32" s="132">
        <f>Data!C12</f>
        <v>1500</v>
      </c>
      <c r="E32" s="132">
        <f>Data!D12</f>
        <v>0</v>
      </c>
      <c r="F32" s="132">
        <f>Data!E12</f>
        <v>0</v>
      </c>
      <c r="G32" s="132">
        <f>Data!F12</f>
        <v>0</v>
      </c>
      <c r="H32" s="132">
        <f>Data!G12</f>
        <v>0</v>
      </c>
      <c r="I32" s="132">
        <f>Data!H12</f>
        <v>0</v>
      </c>
      <c r="J32" s="132">
        <f>Data!I12</f>
        <v>1500</v>
      </c>
      <c r="K32" s="132">
        <f>Data!J12</f>
        <v>0</v>
      </c>
      <c r="L32" s="132">
        <v>1500</v>
      </c>
      <c r="M32" s="62"/>
    </row>
    <row r="33" spans="1:14" x14ac:dyDescent="0.2">
      <c r="A33" s="65" t="s">
        <v>227</v>
      </c>
      <c r="B33" s="130" t="s">
        <v>228</v>
      </c>
      <c r="C33" s="132">
        <v>3000</v>
      </c>
      <c r="D33" s="164">
        <f>Data!C13</f>
        <v>3000</v>
      </c>
      <c r="E33" s="164">
        <f>Data!D13</f>
        <v>0</v>
      </c>
      <c r="F33" s="164">
        <f>Data!E13</f>
        <v>670</v>
      </c>
      <c r="G33" s="164">
        <f>Data!F13</f>
        <v>670</v>
      </c>
      <c r="H33" s="164">
        <f>Data!G13</f>
        <v>300</v>
      </c>
      <c r="I33" s="164">
        <f>Data!H13</f>
        <v>-370</v>
      </c>
      <c r="J33" s="164">
        <f>Data!I13</f>
        <v>2330</v>
      </c>
      <c r="K33" s="164">
        <f>Data!J13</f>
        <v>22</v>
      </c>
      <c r="L33" s="132">
        <v>3000</v>
      </c>
      <c r="M33" s="62" t="s">
        <v>357</v>
      </c>
    </row>
    <row r="34" spans="1:14" x14ac:dyDescent="0.2">
      <c r="B34" s="79" t="s">
        <v>24</v>
      </c>
      <c r="C34" s="138">
        <f t="shared" ref="C34:J34" si="1">SUM(C27:C33)</f>
        <v>7967</v>
      </c>
      <c r="D34" s="134">
        <f t="shared" si="1"/>
        <v>7967</v>
      </c>
      <c r="E34" s="134">
        <f t="shared" si="1"/>
        <v>0</v>
      </c>
      <c r="F34" s="134">
        <f t="shared" si="1"/>
        <v>978</v>
      </c>
      <c r="G34" s="134">
        <f t="shared" si="1"/>
        <v>978</v>
      </c>
      <c r="H34" s="134">
        <f t="shared" si="1"/>
        <v>628</v>
      </c>
      <c r="I34" s="134">
        <f t="shared" si="1"/>
        <v>-350</v>
      </c>
      <c r="J34" s="134">
        <f t="shared" si="1"/>
        <v>6989</v>
      </c>
      <c r="K34" s="152">
        <f>G34/D34</f>
        <v>0.12275637002635872</v>
      </c>
      <c r="L34" s="134">
        <f>SUM(L27:L33)</f>
        <v>7967</v>
      </c>
    </row>
    <row r="35" spans="1:14" x14ac:dyDescent="0.2">
      <c r="C35" s="83"/>
      <c r="D35" s="165"/>
      <c r="E35" s="165"/>
      <c r="F35" s="165"/>
      <c r="G35" s="165"/>
      <c r="H35" s="165"/>
      <c r="I35" s="165"/>
      <c r="J35" s="165"/>
      <c r="K35" s="83"/>
      <c r="L35" s="83"/>
    </row>
    <row r="36" spans="1:14" x14ac:dyDescent="0.2">
      <c r="B36" s="79" t="s">
        <v>21</v>
      </c>
      <c r="C36" s="138">
        <f>C24+C34</f>
        <v>1283178</v>
      </c>
      <c r="D36" s="134">
        <f>D24+D34</f>
        <v>1169647.1400000001</v>
      </c>
      <c r="E36" s="134">
        <f>E24+E34</f>
        <v>0</v>
      </c>
      <c r="F36" s="134">
        <f>F24+F34</f>
        <v>978</v>
      </c>
      <c r="G36" s="134">
        <f>G24+G34</f>
        <v>978</v>
      </c>
      <c r="H36" s="134">
        <f>H34</f>
        <v>628</v>
      </c>
      <c r="I36" s="134">
        <f>I34</f>
        <v>-350</v>
      </c>
      <c r="J36" s="134">
        <f>J34</f>
        <v>6989</v>
      </c>
      <c r="K36" s="151">
        <f>G36/D36</f>
        <v>8.3614961004393161E-4</v>
      </c>
      <c r="L36" s="138">
        <f>L24+L34</f>
        <v>1283566</v>
      </c>
    </row>
    <row r="37" spans="1:14" x14ac:dyDescent="0.2">
      <c r="B37" s="153"/>
      <c r="C37" s="156"/>
      <c r="D37" s="154"/>
      <c r="E37" s="154"/>
      <c r="F37" s="154"/>
      <c r="G37" s="154"/>
      <c r="H37" s="154"/>
      <c r="I37" s="154"/>
      <c r="J37" s="154"/>
      <c r="K37" s="155"/>
      <c r="L37" s="156"/>
    </row>
    <row r="38" spans="1:14" x14ac:dyDescent="0.2">
      <c r="B38" s="153"/>
      <c r="C38" s="156"/>
      <c r="D38" s="154"/>
      <c r="E38" s="154"/>
      <c r="F38" s="154"/>
      <c r="G38" s="154"/>
      <c r="H38" s="154"/>
      <c r="I38" s="154"/>
      <c r="J38" s="154"/>
      <c r="K38" s="155"/>
      <c r="L38" s="156"/>
    </row>
    <row r="39" spans="1:14" x14ac:dyDescent="0.2">
      <c r="A39" s="1"/>
      <c r="B39" s="49" t="s">
        <v>58</v>
      </c>
      <c r="C39" s="83"/>
      <c r="D39" s="165"/>
      <c r="E39" s="165"/>
      <c r="F39" s="165"/>
      <c r="G39" s="165"/>
      <c r="H39" s="165"/>
      <c r="I39" s="165"/>
      <c r="J39" s="165"/>
      <c r="K39" s="83"/>
      <c r="L39" s="83"/>
    </row>
    <row r="40" spans="1:14" x14ac:dyDescent="0.2">
      <c r="B40" s="49" t="s">
        <v>4</v>
      </c>
      <c r="C40" s="83"/>
      <c r="D40" s="165"/>
      <c r="E40" s="165"/>
      <c r="F40" s="165"/>
      <c r="G40" s="165"/>
      <c r="H40" s="165"/>
      <c r="I40" s="165"/>
      <c r="J40" s="165"/>
      <c r="K40" s="83"/>
      <c r="L40" s="83"/>
    </row>
    <row r="41" spans="1:14" x14ac:dyDescent="0.2">
      <c r="A41" s="65" t="s">
        <v>230</v>
      </c>
      <c r="B41" s="62" t="s">
        <v>229</v>
      </c>
      <c r="C41" s="132">
        <v>642160</v>
      </c>
      <c r="D41" s="166">
        <f>Data!C18</f>
        <v>642160</v>
      </c>
      <c r="E41" s="166">
        <f>Data!D18</f>
        <v>0</v>
      </c>
      <c r="F41" s="166">
        <f>Data!E18</f>
        <v>99319</v>
      </c>
      <c r="G41" s="166">
        <f>Data!F18</f>
        <v>99319</v>
      </c>
      <c r="H41" s="166">
        <f>Data!G18</f>
        <v>99297</v>
      </c>
      <c r="I41" s="166">
        <f>Data!H18</f>
        <v>-22</v>
      </c>
      <c r="J41" s="166">
        <f>Data!I18</f>
        <v>542841</v>
      </c>
      <c r="K41" s="166">
        <f>Data!J18</f>
        <v>15</v>
      </c>
      <c r="L41" s="166">
        <v>642160</v>
      </c>
      <c r="M41" s="147"/>
    </row>
    <row r="42" spans="1:14" x14ac:dyDescent="0.2">
      <c r="A42" s="65" t="s">
        <v>231</v>
      </c>
      <c r="B42" s="62" t="s">
        <v>232</v>
      </c>
      <c r="C42" s="132">
        <v>2827</v>
      </c>
      <c r="D42" s="166">
        <f>Data!C19</f>
        <v>2827</v>
      </c>
      <c r="E42" s="166">
        <f>Data!D19</f>
        <v>0</v>
      </c>
      <c r="F42" s="166">
        <f>Data!E19</f>
        <v>0</v>
      </c>
      <c r="G42" s="166">
        <f>Data!F19</f>
        <v>0</v>
      </c>
      <c r="H42" s="166">
        <f>Data!G19</f>
        <v>458</v>
      </c>
      <c r="I42" s="166">
        <f>Data!H19</f>
        <v>458</v>
      </c>
      <c r="J42" s="166">
        <f>Data!I19</f>
        <v>2827</v>
      </c>
      <c r="K42" s="166">
        <f>Data!J19</f>
        <v>0</v>
      </c>
      <c r="L42" s="132">
        <v>2827</v>
      </c>
      <c r="M42" s="147"/>
    </row>
    <row r="43" spans="1:14" x14ac:dyDescent="0.2">
      <c r="A43" s="65" t="s">
        <v>233</v>
      </c>
      <c r="B43" s="62" t="s">
        <v>240</v>
      </c>
      <c r="C43" s="176">
        <v>129363</v>
      </c>
      <c r="D43" s="166">
        <f>Data!C20</f>
        <v>129363</v>
      </c>
      <c r="E43" s="166">
        <f>Data!D20</f>
        <v>0</v>
      </c>
      <c r="F43" s="166">
        <f>Data!E20</f>
        <v>20062</v>
      </c>
      <c r="G43" s="166">
        <f>Data!F20</f>
        <v>20062</v>
      </c>
      <c r="H43" s="166">
        <f>Data!G20</f>
        <v>21560</v>
      </c>
      <c r="I43" s="166">
        <f>Data!H20</f>
        <v>1498</v>
      </c>
      <c r="J43" s="166">
        <f>Data!I20</f>
        <v>109301</v>
      </c>
      <c r="K43" s="166">
        <f>Data!J20</f>
        <v>16</v>
      </c>
      <c r="L43" s="132">
        <v>129363</v>
      </c>
      <c r="M43" s="189"/>
      <c r="N43" s="190"/>
    </row>
    <row r="44" spans="1:14" x14ac:dyDescent="0.2">
      <c r="A44" s="65" t="s">
        <v>233</v>
      </c>
      <c r="B44" s="62" t="s">
        <v>326</v>
      </c>
      <c r="C44" s="176">
        <v>17717</v>
      </c>
      <c r="D44" s="166">
        <f>Data!C21</f>
        <v>17717</v>
      </c>
      <c r="E44" s="166">
        <f>Data!D21</f>
        <v>0</v>
      </c>
      <c r="F44" s="166">
        <f>Data!E21</f>
        <v>2796</v>
      </c>
      <c r="G44" s="166">
        <f>Data!F21</f>
        <v>2796</v>
      </c>
      <c r="H44" s="166">
        <f>Data!G21</f>
        <v>2939</v>
      </c>
      <c r="I44" s="166">
        <f>Data!H21</f>
        <v>143</v>
      </c>
      <c r="J44" s="166">
        <f>Data!I21</f>
        <v>14921</v>
      </c>
      <c r="K44" s="166">
        <f>Data!J21</f>
        <v>16</v>
      </c>
      <c r="L44" s="132">
        <v>17717</v>
      </c>
      <c r="M44" s="189"/>
      <c r="N44" s="190"/>
    </row>
    <row r="45" spans="1:14" x14ac:dyDescent="0.2">
      <c r="A45" s="65" t="s">
        <v>234</v>
      </c>
      <c r="B45" s="62" t="s">
        <v>241</v>
      </c>
      <c r="C45" s="176">
        <v>37727</v>
      </c>
      <c r="D45" s="166">
        <f>Data!C22</f>
        <v>37727</v>
      </c>
      <c r="E45" s="166">
        <f>Data!D22</f>
        <v>0</v>
      </c>
      <c r="F45" s="166">
        <f>Data!E22</f>
        <v>6331</v>
      </c>
      <c r="G45" s="166">
        <f>Data!F22</f>
        <v>6331</v>
      </c>
      <c r="H45" s="166">
        <f>Data!G22</f>
        <v>6196</v>
      </c>
      <c r="I45" s="166">
        <f>Data!H22</f>
        <v>-135</v>
      </c>
      <c r="J45" s="166">
        <f>Data!I22</f>
        <v>31396</v>
      </c>
      <c r="K45" s="166">
        <f>Data!J22</f>
        <v>17</v>
      </c>
      <c r="L45" s="132">
        <v>37727</v>
      </c>
      <c r="M45" s="189"/>
      <c r="N45" s="190"/>
    </row>
    <row r="46" spans="1:14" x14ac:dyDescent="0.2">
      <c r="A46" s="65" t="s">
        <v>235</v>
      </c>
      <c r="B46" s="62" t="s">
        <v>242</v>
      </c>
      <c r="C46" s="176">
        <v>86942</v>
      </c>
      <c r="D46" s="166">
        <f>Data!C23</f>
        <v>86942</v>
      </c>
      <c r="E46" s="166">
        <f>Data!D23</f>
        <v>0</v>
      </c>
      <c r="F46" s="166">
        <f>Data!E23</f>
        <v>14882</v>
      </c>
      <c r="G46" s="166">
        <f>Data!F23</f>
        <v>14882</v>
      </c>
      <c r="H46" s="166">
        <f>Data!G23</f>
        <v>14285</v>
      </c>
      <c r="I46" s="166">
        <f>Data!H23</f>
        <v>-597</v>
      </c>
      <c r="J46" s="166">
        <f>Data!I23</f>
        <v>72060</v>
      </c>
      <c r="K46" s="166">
        <f>Data!J23</f>
        <v>17</v>
      </c>
      <c r="L46" s="132">
        <v>86942</v>
      </c>
      <c r="M46" s="189"/>
      <c r="N46" s="190"/>
    </row>
    <row r="47" spans="1:14" x14ac:dyDescent="0.2">
      <c r="A47" s="65" t="s">
        <v>236</v>
      </c>
      <c r="B47" s="62" t="s">
        <v>346</v>
      </c>
      <c r="C47" s="176">
        <v>33868</v>
      </c>
      <c r="D47" s="166">
        <f>Data!C24</f>
        <v>33868</v>
      </c>
      <c r="E47" s="166">
        <f>Data!D24</f>
        <v>0</v>
      </c>
      <c r="F47" s="166">
        <f>Data!E24</f>
        <v>4409</v>
      </c>
      <c r="G47" s="166">
        <f>Data!F24</f>
        <v>4409</v>
      </c>
      <c r="H47" s="166">
        <f>Data!G24</f>
        <v>5644</v>
      </c>
      <c r="I47" s="166">
        <f>Data!H24</f>
        <v>1235</v>
      </c>
      <c r="J47" s="166">
        <f>Data!I24</f>
        <v>29459</v>
      </c>
      <c r="K47" s="166">
        <f>Data!J24</f>
        <v>13</v>
      </c>
      <c r="L47" s="132">
        <v>33868</v>
      </c>
      <c r="M47" s="189"/>
      <c r="N47" s="190"/>
    </row>
    <row r="48" spans="1:14" x14ac:dyDescent="0.2">
      <c r="A48" s="65" t="s">
        <v>237</v>
      </c>
      <c r="B48" s="62" t="s">
        <v>243</v>
      </c>
      <c r="C48" s="132">
        <v>894</v>
      </c>
      <c r="D48" s="166">
        <f>Data!C25</f>
        <v>894</v>
      </c>
      <c r="E48" s="166">
        <f>Data!D25</f>
        <v>0</v>
      </c>
      <c r="F48" s="166">
        <f>Data!E25</f>
        <v>135</v>
      </c>
      <c r="G48" s="166">
        <f>Data!F25</f>
        <v>135</v>
      </c>
      <c r="H48" s="166">
        <f>Data!G25</f>
        <v>0</v>
      </c>
      <c r="I48" s="166">
        <f>Data!H25</f>
        <v>-135</v>
      </c>
      <c r="J48" s="166">
        <f>Data!I25</f>
        <v>759</v>
      </c>
      <c r="K48" s="166">
        <f>Data!J25</f>
        <v>15</v>
      </c>
      <c r="L48" s="132">
        <v>894</v>
      </c>
      <c r="M48" s="62"/>
    </row>
    <row r="49" spans="1:23" x14ac:dyDescent="0.2">
      <c r="A49" s="65" t="s">
        <v>238</v>
      </c>
      <c r="B49" s="62" t="s">
        <v>244</v>
      </c>
      <c r="C49" s="132">
        <v>2328</v>
      </c>
      <c r="D49" s="166">
        <f>Data!C26</f>
        <v>2328</v>
      </c>
      <c r="E49" s="166">
        <f>Data!D26</f>
        <v>0</v>
      </c>
      <c r="F49" s="166">
        <f>Data!E26</f>
        <v>339</v>
      </c>
      <c r="G49" s="166">
        <f>Data!F26</f>
        <v>339</v>
      </c>
      <c r="H49" s="166">
        <f>Data!G26</f>
        <v>121</v>
      </c>
      <c r="I49" s="166">
        <f>Data!H26</f>
        <v>-218</v>
      </c>
      <c r="J49" s="166">
        <f>Data!I26</f>
        <v>1989</v>
      </c>
      <c r="K49" s="166">
        <f>Data!J26</f>
        <v>15</v>
      </c>
      <c r="L49" s="132">
        <v>2328</v>
      </c>
      <c r="M49" s="127"/>
    </row>
    <row r="50" spans="1:23" x14ac:dyDescent="0.2">
      <c r="A50" s="65" t="s">
        <v>239</v>
      </c>
      <c r="B50" s="62" t="s">
        <v>245</v>
      </c>
      <c r="C50" s="132">
        <v>8747</v>
      </c>
      <c r="D50" s="166">
        <f>Data!C27</f>
        <v>8747</v>
      </c>
      <c r="E50" s="166">
        <f>Data!D27</f>
        <v>0</v>
      </c>
      <c r="F50" s="166">
        <f>Data!E27</f>
        <v>0</v>
      </c>
      <c r="G50" s="166">
        <f>Data!F27</f>
        <v>0</v>
      </c>
      <c r="H50" s="166">
        <f>Data!G27</f>
        <v>8747</v>
      </c>
      <c r="I50" s="166">
        <f>Data!H27</f>
        <v>8747</v>
      </c>
      <c r="J50" s="166">
        <f>Data!I27</f>
        <v>8747</v>
      </c>
      <c r="K50" s="166">
        <f>Data!J27</f>
        <v>0</v>
      </c>
      <c r="L50" s="132">
        <v>8747</v>
      </c>
      <c r="M50" s="62"/>
    </row>
    <row r="51" spans="1:23" s="97" customFormat="1" x14ac:dyDescent="0.2">
      <c r="B51" s="177" t="s">
        <v>5</v>
      </c>
      <c r="C51" s="177">
        <f t="shared" ref="C51:J51" si="2">SUM(C41:C50)</f>
        <v>962573</v>
      </c>
      <c r="D51" s="140">
        <f t="shared" si="2"/>
        <v>962573</v>
      </c>
      <c r="E51" s="140">
        <f t="shared" si="2"/>
        <v>0</v>
      </c>
      <c r="F51" s="140">
        <f t="shared" si="2"/>
        <v>148273</v>
      </c>
      <c r="G51" s="140">
        <f t="shared" si="2"/>
        <v>148273</v>
      </c>
      <c r="H51" s="140">
        <f t="shared" si="2"/>
        <v>159247</v>
      </c>
      <c r="I51" s="140">
        <f t="shared" si="2"/>
        <v>10974</v>
      </c>
      <c r="J51" s="140">
        <f t="shared" si="2"/>
        <v>814300</v>
      </c>
      <c r="K51" s="167">
        <f>G51/D51</f>
        <v>0.15403818723359164</v>
      </c>
      <c r="L51" s="141">
        <f>SUM(L41:L50)</f>
        <v>962573</v>
      </c>
      <c r="M51" s="96"/>
      <c r="N51" s="48"/>
      <c r="O51" s="96"/>
      <c r="P51" s="96"/>
      <c r="Q51" s="96"/>
      <c r="R51" s="96"/>
      <c r="S51" s="96"/>
      <c r="T51" s="96"/>
      <c r="U51" s="96"/>
      <c r="V51" s="96"/>
      <c r="W51" s="96"/>
    </row>
    <row r="52" spans="1:23" x14ac:dyDescent="0.2">
      <c r="C52" s="83"/>
      <c r="D52" s="165"/>
      <c r="E52" s="165"/>
      <c r="F52" s="165"/>
      <c r="G52" s="165"/>
      <c r="H52" s="165"/>
      <c r="I52" s="165"/>
      <c r="J52" s="165"/>
      <c r="K52" s="83"/>
      <c r="L52" s="83"/>
    </row>
    <row r="53" spans="1:23" x14ac:dyDescent="0.2">
      <c r="B53" s="49" t="s">
        <v>6</v>
      </c>
      <c r="C53" s="83"/>
      <c r="D53" s="165"/>
      <c r="E53" s="165"/>
      <c r="F53" s="165"/>
      <c r="G53" s="165"/>
      <c r="H53" s="165"/>
      <c r="I53" s="165"/>
      <c r="J53" s="165"/>
      <c r="K53" s="83"/>
      <c r="L53" s="83"/>
    </row>
    <row r="54" spans="1:23" x14ac:dyDescent="0.2">
      <c r="A54" s="65" t="s">
        <v>246</v>
      </c>
      <c r="B54" s="62" t="s">
        <v>253</v>
      </c>
      <c r="C54" s="132">
        <v>5453</v>
      </c>
      <c r="D54" s="166">
        <f>Data!C31</f>
        <v>5453</v>
      </c>
      <c r="E54" s="166">
        <f>Data!D31</f>
        <v>0</v>
      </c>
      <c r="F54" s="166">
        <f>Data!E31</f>
        <v>490</v>
      </c>
      <c r="G54" s="166">
        <f>Data!F31</f>
        <v>490</v>
      </c>
      <c r="H54" s="166">
        <f>Data!G31</f>
        <v>500</v>
      </c>
      <c r="I54" s="166">
        <f>Data!H31</f>
        <v>10</v>
      </c>
      <c r="J54" s="166">
        <f>Data!I31</f>
        <v>4963</v>
      </c>
      <c r="K54" s="166">
        <f>Data!J31</f>
        <v>9</v>
      </c>
      <c r="L54" s="132">
        <v>5453</v>
      </c>
      <c r="M54" s="62"/>
    </row>
    <row r="55" spans="1:23" x14ac:dyDescent="0.2">
      <c r="A55" s="65" t="s">
        <v>247</v>
      </c>
      <c r="B55" s="62" t="s">
        <v>254</v>
      </c>
      <c r="C55" s="132">
        <v>10720</v>
      </c>
      <c r="D55" s="166">
        <f>Data!C32</f>
        <v>10720</v>
      </c>
      <c r="E55" s="166">
        <f>Data!D32</f>
        <v>0</v>
      </c>
      <c r="F55" s="166">
        <f>Data!E32</f>
        <v>760</v>
      </c>
      <c r="G55" s="166">
        <f>Data!F32</f>
        <v>760</v>
      </c>
      <c r="H55" s="166">
        <f>Data!G32</f>
        <v>1520</v>
      </c>
      <c r="I55" s="166">
        <f>Data!H32</f>
        <v>760</v>
      </c>
      <c r="J55" s="166">
        <f>Data!I32</f>
        <v>9960</v>
      </c>
      <c r="K55" s="166">
        <f>Data!J32</f>
        <v>7</v>
      </c>
      <c r="L55" s="132">
        <v>10720</v>
      </c>
      <c r="M55" s="62"/>
    </row>
    <row r="56" spans="1:23" x14ac:dyDescent="0.2">
      <c r="A56" s="65" t="s">
        <v>248</v>
      </c>
      <c r="B56" s="62" t="s">
        <v>255</v>
      </c>
      <c r="C56" s="132">
        <v>10850</v>
      </c>
      <c r="D56" s="166">
        <f>Data!C33</f>
        <v>10850</v>
      </c>
      <c r="E56" s="166">
        <f>Data!D33</f>
        <v>0</v>
      </c>
      <c r="F56" s="166">
        <f>Data!E33</f>
        <v>1510</v>
      </c>
      <c r="G56" s="166">
        <f>Data!F33</f>
        <v>1510</v>
      </c>
      <c r="H56" s="166">
        <f>Data!G33</f>
        <v>1578</v>
      </c>
      <c r="I56" s="166">
        <f>Data!H33</f>
        <v>68</v>
      </c>
      <c r="J56" s="166">
        <f>Data!I33</f>
        <v>9340</v>
      </c>
      <c r="K56" s="166">
        <f>Data!J33</f>
        <v>14</v>
      </c>
      <c r="L56" s="132">
        <v>10850</v>
      </c>
      <c r="M56" s="62"/>
    </row>
    <row r="57" spans="1:23" x14ac:dyDescent="0.2">
      <c r="A57" s="65" t="s">
        <v>249</v>
      </c>
      <c r="B57" s="62" t="s">
        <v>256</v>
      </c>
      <c r="C57" s="132">
        <v>2500</v>
      </c>
      <c r="D57" s="166">
        <f>Data!C34</f>
        <v>2500</v>
      </c>
      <c r="E57" s="166">
        <f>Data!D34</f>
        <v>0</v>
      </c>
      <c r="F57" s="166">
        <f>Data!E34</f>
        <v>416</v>
      </c>
      <c r="G57" s="166">
        <f>Data!F34</f>
        <v>416</v>
      </c>
      <c r="H57" s="166">
        <f>Data!G34</f>
        <v>416</v>
      </c>
      <c r="I57" s="166">
        <f>Data!H34</f>
        <v>0</v>
      </c>
      <c r="J57" s="166">
        <f>Data!I34</f>
        <v>2084</v>
      </c>
      <c r="K57" s="166">
        <f>Data!J34</f>
        <v>17</v>
      </c>
      <c r="L57" s="132">
        <v>2500</v>
      </c>
    </row>
    <row r="58" spans="1:23" x14ac:dyDescent="0.2">
      <c r="A58" s="65" t="s">
        <v>250</v>
      </c>
      <c r="B58" s="62" t="s">
        <v>257</v>
      </c>
      <c r="C58" s="132">
        <v>18500</v>
      </c>
      <c r="D58" s="166">
        <f>Data!C35</f>
        <v>18500</v>
      </c>
      <c r="E58" s="166">
        <f>Data!D35</f>
        <v>0</v>
      </c>
      <c r="F58" s="166">
        <f>Data!E35</f>
        <v>604</v>
      </c>
      <c r="G58" s="166">
        <f>Data!F35</f>
        <v>604</v>
      </c>
      <c r="H58" s="166">
        <f>Data!G35</f>
        <v>3082</v>
      </c>
      <c r="I58" s="166">
        <f>Data!H35</f>
        <v>2478</v>
      </c>
      <c r="J58" s="166">
        <f>Data!I35</f>
        <v>17896</v>
      </c>
      <c r="K58" s="166">
        <f>Data!J35</f>
        <v>3</v>
      </c>
      <c r="L58" s="132">
        <v>18500</v>
      </c>
      <c r="M58" s="62"/>
    </row>
    <row r="59" spans="1:23" x14ac:dyDescent="0.2">
      <c r="A59" s="65" t="s">
        <v>251</v>
      </c>
      <c r="B59" s="62" t="s">
        <v>258</v>
      </c>
      <c r="C59" s="132">
        <v>5092</v>
      </c>
      <c r="D59" s="166">
        <f>Data!C36</f>
        <v>5092</v>
      </c>
      <c r="E59" s="166">
        <f>Data!D36</f>
        <v>0</v>
      </c>
      <c r="F59" s="166">
        <f>Data!E36</f>
        <v>699</v>
      </c>
      <c r="G59" s="166">
        <f>Data!F36</f>
        <v>699</v>
      </c>
      <c r="H59" s="166">
        <f>Data!G36</f>
        <v>848</v>
      </c>
      <c r="I59" s="166">
        <f>Data!H36</f>
        <v>149</v>
      </c>
      <c r="J59" s="166">
        <f>Data!I36</f>
        <v>4393</v>
      </c>
      <c r="K59" s="166">
        <f>Data!J36</f>
        <v>14</v>
      </c>
      <c r="L59" s="132">
        <v>5092</v>
      </c>
      <c r="M59" s="62"/>
    </row>
    <row r="60" spans="1:23" x14ac:dyDescent="0.2">
      <c r="A60" s="65" t="s">
        <v>252</v>
      </c>
      <c r="B60" s="62" t="s">
        <v>259</v>
      </c>
      <c r="C60" s="132">
        <v>8723</v>
      </c>
      <c r="D60" s="166">
        <f>Data!C37</f>
        <v>8723</v>
      </c>
      <c r="E60" s="166">
        <f>Data!D37</f>
        <v>0</v>
      </c>
      <c r="F60" s="166">
        <f>Data!E37</f>
        <v>2262</v>
      </c>
      <c r="G60" s="166">
        <f>Data!F37</f>
        <v>2262</v>
      </c>
      <c r="H60" s="166">
        <f>Data!G37</f>
        <v>2908</v>
      </c>
      <c r="I60" s="166">
        <f>Data!H37</f>
        <v>646</v>
      </c>
      <c r="J60" s="166">
        <f>Data!I37</f>
        <v>6461</v>
      </c>
      <c r="K60" s="166">
        <f>Data!J37</f>
        <v>26</v>
      </c>
      <c r="L60" s="132">
        <v>8723</v>
      </c>
    </row>
    <row r="61" spans="1:23" x14ac:dyDescent="0.2">
      <c r="B61" s="91" t="s">
        <v>7</v>
      </c>
      <c r="C61" s="184">
        <f>SUM(C54:C60)</f>
        <v>61838</v>
      </c>
      <c r="D61" s="142">
        <f>SUM(D54:D60)</f>
        <v>61838</v>
      </c>
      <c r="E61" s="142">
        <f>SUM(E54:E60)</f>
        <v>0</v>
      </c>
      <c r="F61" s="142">
        <f>SUM(F54:F60)</f>
        <v>6741</v>
      </c>
      <c r="G61" s="142">
        <f t="shared" ref="G61:L61" si="3">SUM(G54:G60)</f>
        <v>6741</v>
      </c>
      <c r="H61" s="142">
        <f t="shared" si="3"/>
        <v>10852</v>
      </c>
      <c r="I61" s="142">
        <f t="shared" si="3"/>
        <v>4111</v>
      </c>
      <c r="J61" s="142">
        <f t="shared" si="3"/>
        <v>55097</v>
      </c>
      <c r="K61" s="168">
        <f>G61/D61</f>
        <v>0.10901064070636178</v>
      </c>
      <c r="L61" s="141">
        <f t="shared" si="3"/>
        <v>61838</v>
      </c>
    </row>
    <row r="62" spans="1:23" x14ac:dyDescent="0.2">
      <c r="C62" s="83"/>
      <c r="D62" s="165"/>
      <c r="E62" s="165"/>
      <c r="F62" s="165"/>
      <c r="G62" s="165"/>
      <c r="H62" s="165"/>
      <c r="I62" s="165"/>
      <c r="J62" s="165"/>
      <c r="K62" s="83"/>
      <c r="L62" s="83"/>
    </row>
    <row r="63" spans="1:23" x14ac:dyDescent="0.2">
      <c r="B63" s="49" t="s">
        <v>8</v>
      </c>
      <c r="C63" s="83"/>
      <c r="D63" s="165"/>
      <c r="E63" s="165"/>
      <c r="F63" s="165"/>
      <c r="G63" s="165"/>
      <c r="H63" s="165"/>
      <c r="I63" s="165"/>
      <c r="J63" s="165"/>
      <c r="K63" s="83"/>
      <c r="L63" s="83"/>
    </row>
    <row r="64" spans="1:23" x14ac:dyDescent="0.2">
      <c r="A64" s="65" t="s">
        <v>260</v>
      </c>
      <c r="B64" s="62" t="s">
        <v>269</v>
      </c>
      <c r="C64" s="132">
        <v>16111</v>
      </c>
      <c r="D64" s="166">
        <f>Data!C41</f>
        <v>16111</v>
      </c>
      <c r="E64" s="166">
        <f>Data!D41</f>
        <v>0</v>
      </c>
      <c r="F64" s="166">
        <f>Data!E41</f>
        <v>1195</v>
      </c>
      <c r="G64" s="166">
        <f>Data!F41</f>
        <v>1195</v>
      </c>
      <c r="H64" s="166">
        <f>Data!G41</f>
        <v>2812</v>
      </c>
      <c r="I64" s="166">
        <f>Data!H41</f>
        <v>1617</v>
      </c>
      <c r="J64" s="166">
        <f>Data!I41</f>
        <v>14916</v>
      </c>
      <c r="K64" s="166">
        <f>Data!J41</f>
        <v>7</v>
      </c>
      <c r="L64" s="132">
        <v>16111</v>
      </c>
      <c r="M64" s="62"/>
    </row>
    <row r="65" spans="1:13" x14ac:dyDescent="0.2">
      <c r="A65" s="65" t="s">
        <v>260</v>
      </c>
      <c r="B65" s="62" t="s">
        <v>270</v>
      </c>
      <c r="C65" s="132">
        <v>38232</v>
      </c>
      <c r="D65" s="166">
        <f>Data!C42</f>
        <v>38232</v>
      </c>
      <c r="E65" s="166">
        <f>Data!D42</f>
        <v>496</v>
      </c>
      <c r="F65" s="166">
        <f>Data!E42</f>
        <v>6020</v>
      </c>
      <c r="G65" s="166">
        <f>Data!F42</f>
        <v>6516</v>
      </c>
      <c r="H65" s="166">
        <f>Data!G42</f>
        <v>6727</v>
      </c>
      <c r="I65" s="166">
        <f>Data!H42</f>
        <v>211</v>
      </c>
      <c r="J65" s="166">
        <f>Data!I42</f>
        <v>31716</v>
      </c>
      <c r="K65" s="166">
        <f>Data!J42</f>
        <v>17</v>
      </c>
      <c r="L65" s="132">
        <v>38232</v>
      </c>
      <c r="M65" s="62"/>
    </row>
    <row r="66" spans="1:13" x14ac:dyDescent="0.2">
      <c r="A66" s="65" t="s">
        <v>261</v>
      </c>
      <c r="B66" s="62" t="s">
        <v>271</v>
      </c>
      <c r="C66" s="132">
        <v>9900</v>
      </c>
      <c r="D66" s="166">
        <f>Data!C43</f>
        <v>9900</v>
      </c>
      <c r="E66" s="166">
        <f>Data!D43</f>
        <v>0</v>
      </c>
      <c r="F66" s="166">
        <f>Data!E43</f>
        <v>4558</v>
      </c>
      <c r="G66" s="166">
        <f>Data!F43</f>
        <v>4558</v>
      </c>
      <c r="H66" s="166">
        <f>Data!G43</f>
        <v>5205</v>
      </c>
      <c r="I66" s="166">
        <f>Data!H43</f>
        <v>647</v>
      </c>
      <c r="J66" s="166">
        <f>Data!I43</f>
        <v>5342</v>
      </c>
      <c r="K66" s="166">
        <f>Data!J43</f>
        <v>46</v>
      </c>
      <c r="L66" s="132">
        <v>9900</v>
      </c>
      <c r="M66" s="62"/>
    </row>
    <row r="67" spans="1:13" x14ac:dyDescent="0.2">
      <c r="A67" s="65" t="s">
        <v>262</v>
      </c>
      <c r="B67" s="62" t="s">
        <v>290</v>
      </c>
      <c r="C67" s="132">
        <v>11807</v>
      </c>
      <c r="D67" s="166">
        <f>Data!C44</f>
        <v>11807</v>
      </c>
      <c r="E67" s="166">
        <f>Data!D44</f>
        <v>0</v>
      </c>
      <c r="F67" s="166">
        <f>Data!E44</f>
        <v>480</v>
      </c>
      <c r="G67" s="166">
        <f>Data!F44</f>
        <v>480</v>
      </c>
      <c r="H67" s="166">
        <f>Data!G44</f>
        <v>4693</v>
      </c>
      <c r="I67" s="166">
        <f>Data!H44</f>
        <v>4213</v>
      </c>
      <c r="J67" s="166">
        <f>Data!I44</f>
        <v>11327</v>
      </c>
      <c r="K67" s="166">
        <f>Data!J44</f>
        <v>4</v>
      </c>
      <c r="L67" s="132">
        <v>11807</v>
      </c>
      <c r="M67" s="62"/>
    </row>
    <row r="68" spans="1:13" x14ac:dyDescent="0.2">
      <c r="A68" s="65" t="s">
        <v>263</v>
      </c>
      <c r="B68" s="62" t="s">
        <v>272</v>
      </c>
      <c r="C68" s="132">
        <v>5175</v>
      </c>
      <c r="D68" s="166">
        <f>Data!C45</f>
        <v>5175</v>
      </c>
      <c r="E68" s="166">
        <f>Data!D45</f>
        <v>0</v>
      </c>
      <c r="F68" s="166">
        <f>Data!E45</f>
        <v>0</v>
      </c>
      <c r="G68" s="166">
        <f>Data!F45</f>
        <v>0</v>
      </c>
      <c r="H68" s="166">
        <f>Data!G45</f>
        <v>0</v>
      </c>
      <c r="I68" s="166">
        <f>Data!H45</f>
        <v>0</v>
      </c>
      <c r="J68" s="166">
        <f>Data!I45</f>
        <v>5175</v>
      </c>
      <c r="K68" s="166">
        <f>Data!J45</f>
        <v>0</v>
      </c>
      <c r="L68" s="132">
        <v>5175</v>
      </c>
      <c r="M68" s="62"/>
    </row>
    <row r="69" spans="1:13" x14ac:dyDescent="0.2">
      <c r="A69" s="65" t="s">
        <v>264</v>
      </c>
      <c r="B69" s="62" t="s">
        <v>273</v>
      </c>
      <c r="C69" s="132">
        <v>0</v>
      </c>
      <c r="D69" s="166">
        <f>Data!C46</f>
        <v>0</v>
      </c>
      <c r="E69" s="166">
        <f>Data!D46</f>
        <v>0</v>
      </c>
      <c r="F69" s="166">
        <f>Data!E46</f>
        <v>116</v>
      </c>
      <c r="G69" s="166">
        <f>Data!F46</f>
        <v>116</v>
      </c>
      <c r="H69" s="166">
        <f>Data!G46</f>
        <v>0</v>
      </c>
      <c r="I69" s="166">
        <f>Data!H46</f>
        <v>-116</v>
      </c>
      <c r="J69" s="166">
        <f>Data!I46</f>
        <v>-116</v>
      </c>
      <c r="K69" s="166">
        <f>Data!J46</f>
        <v>0</v>
      </c>
      <c r="L69" s="132">
        <v>0</v>
      </c>
      <c r="M69" s="62"/>
    </row>
    <row r="70" spans="1:13" x14ac:dyDescent="0.2">
      <c r="A70" s="65" t="s">
        <v>265</v>
      </c>
      <c r="B70" s="62" t="s">
        <v>274</v>
      </c>
      <c r="C70" s="132">
        <v>48267</v>
      </c>
      <c r="D70" s="166">
        <f>Data!C47</f>
        <v>48267</v>
      </c>
      <c r="E70" s="166">
        <f>Data!D47</f>
        <v>0</v>
      </c>
      <c r="F70" s="166">
        <f>Data!E47</f>
        <v>7206</v>
      </c>
      <c r="G70" s="166">
        <f>Data!F47</f>
        <v>7206</v>
      </c>
      <c r="H70" s="166">
        <f>Data!G47</f>
        <v>8042</v>
      </c>
      <c r="I70" s="166">
        <f>Data!H47</f>
        <v>836</v>
      </c>
      <c r="J70" s="166">
        <f>Data!I47</f>
        <v>41061</v>
      </c>
      <c r="K70" s="166">
        <f>Data!J47</f>
        <v>15</v>
      </c>
      <c r="L70" s="132">
        <v>48267</v>
      </c>
      <c r="M70" s="129" t="s">
        <v>359</v>
      </c>
    </row>
    <row r="71" spans="1:13" x14ac:dyDescent="0.2">
      <c r="A71" s="65" t="s">
        <v>268</v>
      </c>
      <c r="B71" s="62" t="s">
        <v>275</v>
      </c>
      <c r="C71" s="132">
        <v>2205</v>
      </c>
      <c r="D71" s="166">
        <f>Data!C48</f>
        <v>2205</v>
      </c>
      <c r="E71" s="166">
        <f>Data!D48</f>
        <v>0</v>
      </c>
      <c r="F71" s="166">
        <f>Data!E48</f>
        <v>0</v>
      </c>
      <c r="G71" s="166">
        <f>Data!F48</f>
        <v>0</v>
      </c>
      <c r="H71" s="166">
        <f>Data!G48</f>
        <v>0</v>
      </c>
      <c r="I71" s="166">
        <f>Data!H48</f>
        <v>0</v>
      </c>
      <c r="J71" s="166">
        <f>Data!I48</f>
        <v>2205</v>
      </c>
      <c r="K71" s="166">
        <f>Data!J48</f>
        <v>0</v>
      </c>
      <c r="L71" s="132">
        <v>2205</v>
      </c>
      <c r="M71" s="62"/>
    </row>
    <row r="72" spans="1:13" x14ac:dyDescent="0.2">
      <c r="A72" s="65" t="s">
        <v>266</v>
      </c>
      <c r="B72" s="62" t="s">
        <v>276</v>
      </c>
      <c r="C72" s="132">
        <v>13647</v>
      </c>
      <c r="D72" s="166">
        <f>Data!C49</f>
        <v>13647</v>
      </c>
      <c r="E72" s="166">
        <f>Data!D49</f>
        <v>0</v>
      </c>
      <c r="F72" s="166">
        <f>Data!E49</f>
        <v>4132</v>
      </c>
      <c r="G72" s="166">
        <f>Data!F49</f>
        <v>4132</v>
      </c>
      <c r="H72" s="166">
        <f>Data!G49</f>
        <v>6367</v>
      </c>
      <c r="I72" s="166">
        <f>Data!H49</f>
        <v>2235</v>
      </c>
      <c r="J72" s="166">
        <f>Data!I49</f>
        <v>9515</v>
      </c>
      <c r="K72" s="166">
        <f>Data!J49</f>
        <v>30</v>
      </c>
      <c r="L72" s="132">
        <v>13647</v>
      </c>
      <c r="M72" s="93"/>
    </row>
    <row r="73" spans="1:13" x14ac:dyDescent="0.2">
      <c r="A73" s="65" t="s">
        <v>267</v>
      </c>
      <c r="B73" s="62" t="s">
        <v>277</v>
      </c>
      <c r="C73" s="132">
        <v>28336</v>
      </c>
      <c r="D73" s="166">
        <f>Data!C50</f>
        <v>28336</v>
      </c>
      <c r="E73" s="166">
        <f>Data!D50</f>
        <v>0</v>
      </c>
      <c r="F73" s="166">
        <f>Data!E50</f>
        <v>18481</v>
      </c>
      <c r="G73" s="166">
        <f>Data!F50</f>
        <v>18481</v>
      </c>
      <c r="H73" s="166">
        <f>Data!G50</f>
        <v>23454</v>
      </c>
      <c r="I73" s="166">
        <f>Data!H50</f>
        <v>4973</v>
      </c>
      <c r="J73" s="166">
        <f>Data!I50</f>
        <v>9855</v>
      </c>
      <c r="K73" s="166">
        <f>Data!J50</f>
        <v>65</v>
      </c>
      <c r="L73" s="132">
        <v>28336</v>
      </c>
      <c r="M73" s="62"/>
    </row>
    <row r="74" spans="1:13" x14ac:dyDescent="0.2">
      <c r="A74" s="65" t="s">
        <v>289</v>
      </c>
      <c r="B74" s="62" t="s">
        <v>278</v>
      </c>
      <c r="C74" s="131">
        <v>13200</v>
      </c>
      <c r="D74" s="139">
        <f>Data!C51</f>
        <v>13200</v>
      </c>
      <c r="E74" s="139">
        <f>Data!D51</f>
        <v>0</v>
      </c>
      <c r="F74" s="139">
        <f>Data!E51</f>
        <v>0</v>
      </c>
      <c r="G74" s="139">
        <f>Data!F51</f>
        <v>0</v>
      </c>
      <c r="H74" s="139">
        <f>Data!G51</f>
        <v>0</v>
      </c>
      <c r="I74" s="139">
        <f>Data!H51</f>
        <v>0</v>
      </c>
      <c r="J74" s="139">
        <f>Data!I51</f>
        <v>13200</v>
      </c>
      <c r="K74" s="139">
        <f>Data!J51</f>
        <v>0</v>
      </c>
      <c r="L74" s="131">
        <v>13200</v>
      </c>
      <c r="M74" s="62"/>
    </row>
    <row r="75" spans="1:13" x14ac:dyDescent="0.2">
      <c r="B75" s="92" t="s">
        <v>9</v>
      </c>
      <c r="C75" s="178">
        <f t="shared" ref="C75:J75" si="4">SUM(C64:C74)</f>
        <v>186880</v>
      </c>
      <c r="D75" s="143">
        <f t="shared" si="4"/>
        <v>186880</v>
      </c>
      <c r="E75" s="143">
        <f t="shared" si="4"/>
        <v>496</v>
      </c>
      <c r="F75" s="143">
        <f t="shared" si="4"/>
        <v>42188</v>
      </c>
      <c r="G75" s="143">
        <f t="shared" si="4"/>
        <v>42684</v>
      </c>
      <c r="H75" s="143">
        <f t="shared" si="4"/>
        <v>57300</v>
      </c>
      <c r="I75" s="143">
        <f t="shared" si="4"/>
        <v>14616</v>
      </c>
      <c r="J75" s="143">
        <f t="shared" si="4"/>
        <v>144196</v>
      </c>
      <c r="K75" s="98">
        <f>G75/D75</f>
        <v>0.22840325342465753</v>
      </c>
      <c r="L75" s="141">
        <f>SUM(L64:L74)</f>
        <v>186880</v>
      </c>
    </row>
    <row r="76" spans="1:13" x14ac:dyDescent="0.2">
      <c r="B76" s="49"/>
      <c r="C76" s="78"/>
      <c r="D76" s="77"/>
      <c r="E76" s="77"/>
      <c r="F76" s="77"/>
      <c r="G76" s="77"/>
      <c r="H76" s="77"/>
      <c r="I76" s="77"/>
      <c r="J76" s="77"/>
      <c r="K76" s="78"/>
      <c r="L76" s="78"/>
    </row>
    <row r="77" spans="1:13" x14ac:dyDescent="0.2">
      <c r="B77" s="79" t="s">
        <v>25</v>
      </c>
      <c r="C77" s="138">
        <f t="shared" ref="C77:J77" si="5">C51+C61+C75</f>
        <v>1211291</v>
      </c>
      <c r="D77" s="134">
        <f t="shared" si="5"/>
        <v>1211291</v>
      </c>
      <c r="E77" s="134">
        <f t="shared" si="5"/>
        <v>496</v>
      </c>
      <c r="F77" s="134">
        <f t="shared" si="5"/>
        <v>197202</v>
      </c>
      <c r="G77" s="134">
        <f t="shared" si="5"/>
        <v>197698</v>
      </c>
      <c r="H77" s="134">
        <f t="shared" si="5"/>
        <v>227399</v>
      </c>
      <c r="I77" s="134">
        <f t="shared" si="5"/>
        <v>29701</v>
      </c>
      <c r="J77" s="134">
        <f t="shared" si="5"/>
        <v>1013593</v>
      </c>
      <c r="K77" s="150">
        <f>G77/D77</f>
        <v>0.16321263841636732</v>
      </c>
      <c r="L77" s="138">
        <f>L51+L61+L75</f>
        <v>1211291</v>
      </c>
    </row>
    <row r="78" spans="1:13" x14ac:dyDescent="0.2">
      <c r="B78" s="153"/>
      <c r="C78" s="156"/>
      <c r="D78" s="154"/>
      <c r="E78" s="154"/>
      <c r="F78" s="154"/>
      <c r="G78" s="154"/>
      <c r="H78" s="154"/>
      <c r="I78" s="154"/>
      <c r="J78" s="154"/>
      <c r="K78" s="157"/>
      <c r="L78" s="156"/>
    </row>
    <row r="79" spans="1:13" x14ac:dyDescent="0.2">
      <c r="B79" s="49"/>
      <c r="C79" s="78"/>
      <c r="D79" s="77"/>
      <c r="E79" s="77"/>
      <c r="F79" s="77"/>
      <c r="G79" s="77"/>
      <c r="H79" s="77"/>
      <c r="I79" s="77"/>
      <c r="J79" s="77"/>
      <c r="K79" s="78"/>
      <c r="L79" s="78"/>
    </row>
    <row r="80" spans="1:13" x14ac:dyDescent="0.2">
      <c r="B80" s="49" t="s">
        <v>22</v>
      </c>
      <c r="C80" s="78"/>
      <c r="D80" s="77"/>
      <c r="E80" s="77"/>
      <c r="F80" s="77"/>
      <c r="G80" s="77"/>
      <c r="H80" s="77"/>
      <c r="I80" s="77"/>
      <c r="J80" s="77"/>
      <c r="K80" s="78"/>
      <c r="L80" s="78"/>
    </row>
    <row r="81" spans="2:12" x14ac:dyDescent="0.2">
      <c r="B81" s="48" t="s">
        <v>14</v>
      </c>
      <c r="C81" s="131">
        <v>0</v>
      </c>
      <c r="D81" s="135">
        <f>Data!C57</f>
        <v>0</v>
      </c>
      <c r="E81" s="135">
        <f>Data!D57</f>
        <v>0</v>
      </c>
      <c r="F81" s="135">
        <f>Data!E57</f>
        <v>0</v>
      </c>
      <c r="G81" s="135">
        <f>Data!F57</f>
        <v>0</v>
      </c>
      <c r="H81" s="135">
        <f>Data!G57</f>
        <v>0</v>
      </c>
      <c r="I81" s="135">
        <f>Data!H57</f>
        <v>0</v>
      </c>
      <c r="J81" s="135">
        <f>Data!I57</f>
        <v>0</v>
      </c>
      <c r="K81" s="135">
        <f>Data!J57</f>
        <v>0</v>
      </c>
      <c r="L81" s="131"/>
    </row>
    <row r="82" spans="2:12" x14ac:dyDescent="0.2">
      <c r="B82" s="48" t="s">
        <v>18</v>
      </c>
      <c r="C82" s="131">
        <f>C36-C77</f>
        <v>71887</v>
      </c>
      <c r="D82" s="135">
        <f>Data!C58</f>
        <v>71887</v>
      </c>
      <c r="E82" s="135">
        <f>Data!D58</f>
        <v>0</v>
      </c>
      <c r="F82" s="135">
        <f>Data!E58</f>
        <v>0</v>
      </c>
      <c r="G82" s="135">
        <f>Data!F58</f>
        <v>0</v>
      </c>
      <c r="H82" s="135">
        <f>Data!G58</f>
        <v>0</v>
      </c>
      <c r="I82" s="135">
        <f>Data!H58</f>
        <v>0</v>
      </c>
      <c r="J82" s="135">
        <f>Data!I58</f>
        <v>71887</v>
      </c>
      <c r="K82" s="135">
        <f>Data!J58</f>
        <v>0</v>
      </c>
      <c r="L82" s="144">
        <f>L97</f>
        <v>72275</v>
      </c>
    </row>
    <row r="83" spans="2:12" x14ac:dyDescent="0.2">
      <c r="C83" s="78"/>
      <c r="D83" s="77"/>
      <c r="E83" s="77"/>
      <c r="F83" s="77"/>
      <c r="G83" s="77"/>
      <c r="H83" s="77"/>
      <c r="I83" s="77"/>
      <c r="J83" s="77"/>
      <c r="K83" s="78"/>
      <c r="L83" s="78"/>
    </row>
    <row r="84" spans="2:12" x14ac:dyDescent="0.2">
      <c r="B84" s="79" t="s">
        <v>17</v>
      </c>
      <c r="C84" s="138">
        <f t="shared" ref="C84:J84" si="6">C77+C81+C82</f>
        <v>1283178</v>
      </c>
      <c r="D84" s="134">
        <f t="shared" si="6"/>
        <v>1283178</v>
      </c>
      <c r="E84" s="134">
        <f t="shared" si="6"/>
        <v>496</v>
      </c>
      <c r="F84" s="134">
        <f t="shared" si="6"/>
        <v>197202</v>
      </c>
      <c r="G84" s="134">
        <f t="shared" si="6"/>
        <v>197698</v>
      </c>
      <c r="H84" s="134">
        <f t="shared" si="6"/>
        <v>227399</v>
      </c>
      <c r="I84" s="134">
        <f t="shared" si="6"/>
        <v>29701</v>
      </c>
      <c r="J84" s="134">
        <f t="shared" si="6"/>
        <v>1085480</v>
      </c>
      <c r="K84" s="151">
        <f>G84/D84</f>
        <v>0.15406903796667337</v>
      </c>
      <c r="L84" s="138">
        <f>L77+L81+L82</f>
        <v>1283566</v>
      </c>
    </row>
    <row r="85" spans="2:12" x14ac:dyDescent="0.2">
      <c r="B85" s="49"/>
      <c r="C85" s="85"/>
      <c r="D85" s="84"/>
      <c r="E85" s="84"/>
      <c r="F85" s="84"/>
      <c r="G85" s="84"/>
      <c r="H85" s="84"/>
      <c r="I85" s="84"/>
      <c r="J85" s="84"/>
      <c r="K85" s="85"/>
      <c r="L85" s="85"/>
    </row>
    <row r="86" spans="2:12" x14ac:dyDescent="0.2">
      <c r="B86" s="49"/>
      <c r="C86" s="78"/>
      <c r="D86" s="77"/>
      <c r="E86" s="77"/>
      <c r="F86" s="77"/>
      <c r="G86" s="77"/>
      <c r="H86" s="77"/>
      <c r="I86" s="77"/>
      <c r="J86" s="77"/>
      <c r="K86" s="78"/>
      <c r="L86" s="78"/>
    </row>
    <row r="87" spans="2:12" ht="15.75" x14ac:dyDescent="0.25">
      <c r="B87" s="86" t="s">
        <v>35</v>
      </c>
      <c r="C87" s="78"/>
      <c r="D87" s="77"/>
      <c r="E87" s="77"/>
      <c r="F87" s="77"/>
      <c r="G87" s="77"/>
      <c r="H87" s="77"/>
      <c r="I87" s="77"/>
      <c r="J87" s="77"/>
      <c r="K87" s="78"/>
      <c r="L87" s="78"/>
    </row>
    <row r="88" spans="2:12" x14ac:dyDescent="0.2">
      <c r="B88" s="49"/>
      <c r="C88" s="78"/>
      <c r="D88" s="77"/>
      <c r="E88" s="77"/>
      <c r="F88" s="77"/>
      <c r="G88" s="77"/>
      <c r="H88" s="77"/>
      <c r="I88" s="77"/>
      <c r="J88" s="77"/>
      <c r="K88" s="78"/>
      <c r="L88" s="78"/>
    </row>
    <row r="89" spans="2:12" x14ac:dyDescent="0.2">
      <c r="B89" s="48" t="s">
        <v>63</v>
      </c>
      <c r="C89" s="131">
        <f>C36-C7-C8-C9-C77</f>
        <v>-93246</v>
      </c>
      <c r="D89" s="135">
        <f>D36-D7-D8-D9-D77</f>
        <v>-196776.85999999987</v>
      </c>
      <c r="E89" s="77"/>
      <c r="F89" s="77"/>
      <c r="G89" s="77"/>
      <c r="H89" s="77"/>
      <c r="I89" s="77"/>
      <c r="J89" s="77"/>
      <c r="K89" s="78"/>
      <c r="L89" s="131">
        <f>L36-L7-L8-L9-L77</f>
        <v>-92858</v>
      </c>
    </row>
    <row r="90" spans="2:12" x14ac:dyDescent="0.2">
      <c r="C90" s="131"/>
      <c r="D90" s="135"/>
      <c r="E90" s="77"/>
      <c r="F90" s="77"/>
      <c r="G90" s="77"/>
      <c r="H90" s="77"/>
      <c r="I90" s="77"/>
      <c r="J90" s="77"/>
      <c r="K90" s="78"/>
      <c r="L90" s="131"/>
    </row>
    <row r="91" spans="2:12" x14ac:dyDescent="0.2">
      <c r="B91" s="128" t="s">
        <v>342</v>
      </c>
      <c r="C91" s="131">
        <f>C7</f>
        <v>10000</v>
      </c>
      <c r="D91" s="135">
        <f>D7</f>
        <v>0</v>
      </c>
      <c r="E91" s="77"/>
      <c r="F91" s="77"/>
      <c r="G91" s="77"/>
      <c r="H91" s="77"/>
      <c r="I91" s="77"/>
      <c r="J91" s="77"/>
      <c r="K91" s="78"/>
      <c r="L91" s="131">
        <f>L7</f>
        <v>10000</v>
      </c>
    </row>
    <row r="92" spans="2:12" x14ac:dyDescent="0.2">
      <c r="C92" s="131"/>
      <c r="D92" s="135"/>
      <c r="E92" s="77"/>
      <c r="F92" s="77"/>
      <c r="G92" s="77"/>
      <c r="H92" s="77"/>
      <c r="I92" s="77"/>
      <c r="J92" s="77"/>
      <c r="K92" s="78"/>
      <c r="L92" s="131"/>
    </row>
    <row r="93" spans="2:12" x14ac:dyDescent="0.2">
      <c r="B93" s="48" t="s">
        <v>38</v>
      </c>
      <c r="C93" s="131">
        <f>C9</f>
        <v>135613</v>
      </c>
      <c r="D93" s="135">
        <f>D9</f>
        <v>135613</v>
      </c>
      <c r="E93" s="77"/>
      <c r="F93" s="77"/>
      <c r="G93" s="77"/>
      <c r="H93" s="77"/>
      <c r="I93" s="77"/>
      <c r="J93" s="77"/>
      <c r="K93" s="78"/>
      <c r="L93" s="132">
        <f>L9</f>
        <v>135613</v>
      </c>
    </row>
    <row r="94" spans="2:12" x14ac:dyDescent="0.2">
      <c r="C94" s="131"/>
      <c r="D94" s="135"/>
      <c r="E94" s="77"/>
      <c r="F94" s="77"/>
      <c r="G94" s="77"/>
      <c r="H94" s="77"/>
      <c r="I94" s="77"/>
      <c r="J94" s="77"/>
      <c r="K94" s="78"/>
      <c r="L94" s="131"/>
    </row>
    <row r="95" spans="2:12" x14ac:dyDescent="0.2">
      <c r="B95" s="48" t="s">
        <v>39</v>
      </c>
      <c r="C95" s="131">
        <f>C8</f>
        <v>19520</v>
      </c>
      <c r="D95" s="135">
        <f>D8</f>
        <v>19520</v>
      </c>
      <c r="E95" s="77"/>
      <c r="F95" s="77"/>
      <c r="G95" s="77"/>
      <c r="H95" s="77"/>
      <c r="I95" s="77"/>
      <c r="J95" s="77"/>
      <c r="K95" s="78"/>
      <c r="L95" s="131">
        <f>L8</f>
        <v>19520</v>
      </c>
    </row>
    <row r="96" spans="2:12" x14ac:dyDescent="0.2">
      <c r="C96" s="179"/>
      <c r="D96" s="135"/>
      <c r="E96" s="77"/>
      <c r="F96" s="77"/>
      <c r="G96" s="77"/>
      <c r="H96" s="77"/>
      <c r="I96" s="77"/>
      <c r="J96" s="77"/>
      <c r="K96" s="78"/>
      <c r="L96" s="131"/>
    </row>
    <row r="97" spans="1:13" ht="13.5" thickBot="1" x14ac:dyDescent="0.25">
      <c r="B97" s="48" t="s">
        <v>31</v>
      </c>
      <c r="C97" s="146">
        <f>SUM(C89:C95)</f>
        <v>71887</v>
      </c>
      <c r="D97" s="145">
        <f>SUM(D89:D95)</f>
        <v>-41643.85999999987</v>
      </c>
      <c r="E97" s="77"/>
      <c r="F97" s="77"/>
      <c r="G97" s="77"/>
      <c r="H97" s="77"/>
      <c r="I97" s="77"/>
      <c r="J97" s="77"/>
      <c r="K97" s="78"/>
      <c r="L97" s="146">
        <f>SUM(L89:L95)</f>
        <v>72275</v>
      </c>
      <c r="M97" s="62"/>
    </row>
    <row r="98" spans="1:13" ht="13.5" thickTop="1" x14ac:dyDescent="0.2">
      <c r="C98" s="156"/>
      <c r="D98" s="154"/>
      <c r="E98" s="77"/>
      <c r="F98" s="77"/>
      <c r="G98" s="77"/>
      <c r="H98" s="77"/>
      <c r="I98" s="77"/>
      <c r="J98" s="77"/>
      <c r="K98" s="78"/>
      <c r="L98" s="156"/>
      <c r="M98" s="62"/>
    </row>
    <row r="99" spans="1:13" x14ac:dyDescent="0.2">
      <c r="C99" s="78"/>
      <c r="D99" s="77"/>
      <c r="E99" s="77"/>
      <c r="F99" s="77"/>
      <c r="G99" s="77"/>
      <c r="H99" s="77"/>
      <c r="I99" s="77"/>
      <c r="J99" s="77"/>
      <c r="K99" s="78"/>
      <c r="L99" s="78"/>
    </row>
    <row r="100" spans="1:13" ht="18" x14ac:dyDescent="0.25">
      <c r="B100" s="87" t="s">
        <v>16</v>
      </c>
    </row>
    <row r="101" spans="1:13" x14ac:dyDescent="0.2">
      <c r="L101" s="149"/>
    </row>
    <row r="102" spans="1:13" x14ac:dyDescent="0.2">
      <c r="B102" s="49" t="s">
        <v>59</v>
      </c>
    </row>
    <row r="103" spans="1:13" x14ac:dyDescent="0.2">
      <c r="B103" s="62" t="s">
        <v>279</v>
      </c>
      <c r="C103" s="131">
        <v>8787.43</v>
      </c>
      <c r="D103" s="131">
        <v>8787.43</v>
      </c>
      <c r="L103" s="131">
        <v>8787.43</v>
      </c>
    </row>
    <row r="104" spans="1:13" x14ac:dyDescent="0.2">
      <c r="B104" s="62" t="s">
        <v>280</v>
      </c>
      <c r="C104" s="131">
        <v>0</v>
      </c>
      <c r="D104" s="131">
        <v>0</v>
      </c>
      <c r="L104" s="131">
        <v>0</v>
      </c>
    </row>
    <row r="105" spans="1:13" x14ac:dyDescent="0.2">
      <c r="A105" s="65" t="s">
        <v>281</v>
      </c>
      <c r="B105" s="62" t="s">
        <v>282</v>
      </c>
      <c r="C105" s="131">
        <v>6774</v>
      </c>
      <c r="D105" s="131">
        <v>0</v>
      </c>
      <c r="I105" s="78"/>
      <c r="L105" s="131">
        <v>6774</v>
      </c>
    </row>
    <row r="106" spans="1:13" x14ac:dyDescent="0.2">
      <c r="A106" s="65" t="s">
        <v>281</v>
      </c>
      <c r="B106" s="62" t="s">
        <v>283</v>
      </c>
      <c r="C106" s="131">
        <v>0</v>
      </c>
      <c r="D106" s="131">
        <v>0</v>
      </c>
      <c r="L106" s="131">
        <v>0</v>
      </c>
    </row>
    <row r="107" spans="1:13" x14ac:dyDescent="0.2">
      <c r="B107" s="79" t="s">
        <v>20</v>
      </c>
      <c r="C107" s="138">
        <f>SUM(C103:C106)</f>
        <v>15561.43</v>
      </c>
      <c r="D107" s="138">
        <f>SUM(D103:D106)</f>
        <v>8787.43</v>
      </c>
      <c r="L107" s="138">
        <f>SUM(L103:L106)</f>
        <v>15561.43</v>
      </c>
    </row>
    <row r="109" spans="1:13" x14ac:dyDescent="0.2">
      <c r="B109" s="49" t="s">
        <v>60</v>
      </c>
      <c r="L109" s="94"/>
    </row>
    <row r="110" spans="1:13" x14ac:dyDescent="0.2">
      <c r="A110" s="65" t="s">
        <v>281</v>
      </c>
      <c r="B110" s="62" t="s">
        <v>303</v>
      </c>
      <c r="C110" s="131">
        <v>0</v>
      </c>
      <c r="D110" s="131">
        <f>Data!C62</f>
        <v>0</v>
      </c>
      <c r="E110" s="131">
        <f>Data!D62</f>
        <v>0</v>
      </c>
      <c r="F110" s="131">
        <f>Data!E62</f>
        <v>0</v>
      </c>
      <c r="G110" s="131">
        <f>Data!F62</f>
        <v>0</v>
      </c>
      <c r="H110" s="131">
        <f>Data!G62</f>
        <v>0</v>
      </c>
      <c r="I110" s="131">
        <f>Data!H62</f>
        <v>0</v>
      </c>
      <c r="J110" s="131">
        <f>Data!I62</f>
        <v>0</v>
      </c>
      <c r="K110" s="78">
        <f>Data!J62</f>
        <v>0</v>
      </c>
      <c r="L110" s="131">
        <v>0</v>
      </c>
    </row>
    <row r="111" spans="1:13" x14ac:dyDescent="0.2">
      <c r="A111" s="65" t="s">
        <v>284</v>
      </c>
      <c r="B111" s="62" t="s">
        <v>285</v>
      </c>
      <c r="C111" s="131">
        <v>0</v>
      </c>
      <c r="D111" s="131">
        <f>Data!C63</f>
        <v>0</v>
      </c>
      <c r="E111" s="131">
        <f>Data!D63</f>
        <v>0</v>
      </c>
      <c r="F111" s="131">
        <f>Data!E63</f>
        <v>0</v>
      </c>
      <c r="G111" s="131">
        <f>Data!F63</f>
        <v>0</v>
      </c>
      <c r="H111" s="131">
        <f>Data!G63</f>
        <v>0</v>
      </c>
      <c r="I111" s="131">
        <f>Data!H63</f>
        <v>0</v>
      </c>
      <c r="J111" s="131">
        <f>Data!I63</f>
        <v>0</v>
      </c>
      <c r="K111" s="78">
        <f>Data!J63</f>
        <v>0</v>
      </c>
      <c r="L111" s="131">
        <v>0</v>
      </c>
    </row>
    <row r="112" spans="1:13" x14ac:dyDescent="0.2">
      <c r="A112" s="65" t="s">
        <v>286</v>
      </c>
      <c r="B112" s="62" t="s">
        <v>278</v>
      </c>
      <c r="C112" s="131">
        <v>13200</v>
      </c>
      <c r="D112" s="131">
        <v>0</v>
      </c>
      <c r="E112" s="131">
        <f>Data!D64</f>
        <v>0</v>
      </c>
      <c r="F112" s="131">
        <f>Data!E64</f>
        <v>0</v>
      </c>
      <c r="G112" s="131">
        <f>Data!F64</f>
        <v>0</v>
      </c>
      <c r="H112" s="131">
        <f>Data!G64</f>
        <v>0</v>
      </c>
      <c r="I112" s="131">
        <f>Data!H64</f>
        <v>0</v>
      </c>
      <c r="J112" s="131">
        <f>Data!I64</f>
        <v>13200</v>
      </c>
      <c r="K112" s="78">
        <f>Data!J64</f>
        <v>0</v>
      </c>
      <c r="L112" s="131">
        <v>13200</v>
      </c>
    </row>
    <row r="113" spans="1:13" x14ac:dyDescent="0.2">
      <c r="B113" s="79" t="s">
        <v>26</v>
      </c>
      <c r="C113" s="138">
        <f t="shared" ref="C113:J113" si="7">SUM(C110:C112)</f>
        <v>13200</v>
      </c>
      <c r="D113" s="138">
        <f t="shared" si="7"/>
        <v>0</v>
      </c>
      <c r="E113" s="138">
        <f t="shared" si="7"/>
        <v>0</v>
      </c>
      <c r="F113" s="138">
        <f t="shared" si="7"/>
        <v>0</v>
      </c>
      <c r="G113" s="138">
        <f t="shared" si="7"/>
        <v>0</v>
      </c>
      <c r="H113" s="138">
        <f t="shared" si="7"/>
        <v>0</v>
      </c>
      <c r="I113" s="138">
        <f t="shared" si="7"/>
        <v>0</v>
      </c>
      <c r="J113" s="138">
        <f t="shared" si="7"/>
        <v>13200</v>
      </c>
      <c r="K113" s="80" t="e">
        <f>G113/D113</f>
        <v>#DIV/0!</v>
      </c>
      <c r="L113" s="138">
        <f>SUM(L110:L112)</f>
        <v>13200</v>
      </c>
    </row>
    <row r="114" spans="1:13" x14ac:dyDescent="0.2">
      <c r="B114" s="49"/>
      <c r="C114" s="185"/>
      <c r="D114" s="136"/>
      <c r="E114" s="136"/>
      <c r="F114" s="136"/>
      <c r="G114" s="136"/>
      <c r="H114" s="136"/>
      <c r="I114" s="136"/>
      <c r="J114" s="136"/>
      <c r="L114" s="187"/>
    </row>
    <row r="115" spans="1:13" x14ac:dyDescent="0.2">
      <c r="B115" s="79" t="s">
        <v>61</v>
      </c>
      <c r="C115" s="138">
        <f>C107+C113</f>
        <v>28761.43</v>
      </c>
      <c r="D115" s="138">
        <f>D107+D113</f>
        <v>8787.43</v>
      </c>
      <c r="E115" s="138">
        <f>E113</f>
        <v>0</v>
      </c>
      <c r="F115" s="138">
        <f t="shared" ref="F115:J115" si="8">F113</f>
        <v>0</v>
      </c>
      <c r="G115" s="138">
        <f t="shared" si="8"/>
        <v>0</v>
      </c>
      <c r="H115" s="138">
        <f t="shared" si="8"/>
        <v>0</v>
      </c>
      <c r="I115" s="138">
        <f t="shared" si="8"/>
        <v>0</v>
      </c>
      <c r="J115" s="138">
        <f t="shared" si="8"/>
        <v>13200</v>
      </c>
      <c r="K115" s="80">
        <f>G115/D115</f>
        <v>0</v>
      </c>
      <c r="L115" s="138">
        <f>L107+L113</f>
        <v>28761.43</v>
      </c>
    </row>
    <row r="116" spans="1:13" x14ac:dyDescent="0.2">
      <c r="B116" s="153"/>
      <c r="C116" s="156"/>
      <c r="D116" s="156"/>
      <c r="E116" s="156"/>
      <c r="F116" s="156"/>
      <c r="G116" s="156"/>
      <c r="H116" s="156"/>
      <c r="I116" s="156"/>
      <c r="J116" s="156"/>
      <c r="K116" s="85"/>
      <c r="L116" s="156"/>
    </row>
    <row r="117" spans="1:13" x14ac:dyDescent="0.2">
      <c r="B117" s="49"/>
      <c r="C117" s="185"/>
      <c r="D117" s="136"/>
      <c r="E117" s="136"/>
      <c r="F117" s="136"/>
      <c r="G117" s="136"/>
      <c r="H117" s="136"/>
      <c r="I117" s="136"/>
      <c r="J117" s="136"/>
      <c r="L117" s="187"/>
    </row>
    <row r="118" spans="1:13" x14ac:dyDescent="0.2">
      <c r="B118" s="49" t="s">
        <v>62</v>
      </c>
      <c r="C118" s="131"/>
      <c r="D118" s="136"/>
      <c r="E118" s="136"/>
      <c r="F118" s="136"/>
      <c r="G118" s="136"/>
      <c r="H118" s="136"/>
      <c r="I118" s="136"/>
      <c r="J118" s="136"/>
      <c r="L118" s="187"/>
    </row>
    <row r="119" spans="1:13" x14ac:dyDescent="0.2">
      <c r="A119" t="s">
        <v>287</v>
      </c>
      <c r="B119" s="62" t="s">
        <v>336</v>
      </c>
      <c r="C119" s="131">
        <v>0</v>
      </c>
      <c r="D119" s="131">
        <f>Data!C68</f>
        <v>0</v>
      </c>
      <c r="E119" s="131">
        <f>Data!D68</f>
        <v>0</v>
      </c>
      <c r="F119" s="131">
        <f>Data!E68</f>
        <v>0</v>
      </c>
      <c r="G119" s="131">
        <f>Data!F68</f>
        <v>0</v>
      </c>
      <c r="H119" s="131">
        <f>Data!G68</f>
        <v>0</v>
      </c>
      <c r="I119" s="131">
        <f>Data!H68</f>
        <v>0</v>
      </c>
      <c r="J119" s="131">
        <f>Data!I68</f>
        <v>0</v>
      </c>
      <c r="K119" s="78">
        <f>Data!J68</f>
        <v>0</v>
      </c>
      <c r="L119" s="131">
        <v>0</v>
      </c>
    </row>
    <row r="120" spans="1:13" x14ac:dyDescent="0.2">
      <c r="A120" t="s">
        <v>287</v>
      </c>
      <c r="B120" s="62" t="s">
        <v>335</v>
      </c>
      <c r="C120" s="131">
        <v>13200</v>
      </c>
      <c r="D120" s="131">
        <v>0</v>
      </c>
      <c r="E120" s="131">
        <f>Data!D69</f>
        <v>0</v>
      </c>
      <c r="F120" s="131">
        <f>Data!E69</f>
        <v>572</v>
      </c>
      <c r="G120" s="131">
        <f>Data!F69</f>
        <v>572</v>
      </c>
      <c r="H120" s="131">
        <f>Data!G69</f>
        <v>0</v>
      </c>
      <c r="I120" s="131">
        <f>Data!H69</f>
        <v>-572</v>
      </c>
      <c r="J120" s="131">
        <f>Data!I69</f>
        <v>12628</v>
      </c>
      <c r="K120" s="78">
        <f>Data!J69</f>
        <v>4</v>
      </c>
      <c r="L120" s="131">
        <v>13200</v>
      </c>
      <c r="M120" s="129" t="s">
        <v>358</v>
      </c>
    </row>
    <row r="121" spans="1:13" x14ac:dyDescent="0.2">
      <c r="A121" s="65" t="s">
        <v>304</v>
      </c>
      <c r="B121" s="62" t="s">
        <v>305</v>
      </c>
      <c r="C121" s="131">
        <v>0</v>
      </c>
      <c r="D121" s="131">
        <f>Data!C70</f>
        <v>0</v>
      </c>
      <c r="E121" s="131">
        <f>Data!D70</f>
        <v>0</v>
      </c>
      <c r="F121" s="131">
        <f>Data!E70</f>
        <v>0</v>
      </c>
      <c r="G121" s="131">
        <f>Data!F70</f>
        <v>0</v>
      </c>
      <c r="H121" s="131">
        <f>Data!G70</f>
        <v>0</v>
      </c>
      <c r="I121" s="131">
        <f>Data!H70</f>
        <v>0</v>
      </c>
      <c r="J121" s="131">
        <f>Data!I70</f>
        <v>0</v>
      </c>
      <c r="K121" s="78">
        <f>Data!J70</f>
        <v>0</v>
      </c>
      <c r="L121" s="131">
        <v>0</v>
      </c>
    </row>
    <row r="122" spans="1:13" x14ac:dyDescent="0.2">
      <c r="A122" t="s">
        <v>288</v>
      </c>
      <c r="B122" s="62" t="s">
        <v>334</v>
      </c>
      <c r="C122" s="131">
        <v>0</v>
      </c>
      <c r="D122" s="131">
        <f>Data!C71</f>
        <v>0</v>
      </c>
      <c r="E122" s="131">
        <f>Data!D71</f>
        <v>0</v>
      </c>
      <c r="F122" s="131">
        <f>Data!E71</f>
        <v>0</v>
      </c>
      <c r="G122" s="131">
        <f>Data!F71</f>
        <v>0</v>
      </c>
      <c r="H122" s="131">
        <f>Data!G71</f>
        <v>0</v>
      </c>
      <c r="I122" s="131">
        <f>Data!H71</f>
        <v>0</v>
      </c>
      <c r="J122" s="131">
        <f>Data!I71</f>
        <v>0</v>
      </c>
      <c r="K122" s="78">
        <f>Data!J71</f>
        <v>0</v>
      </c>
      <c r="L122" s="131">
        <v>0</v>
      </c>
    </row>
    <row r="123" spans="1:13" x14ac:dyDescent="0.2">
      <c r="A123" t="s">
        <v>288</v>
      </c>
      <c r="B123" s="62" t="s">
        <v>127</v>
      </c>
      <c r="C123" s="186">
        <v>0</v>
      </c>
      <c r="D123" s="131">
        <f>Data!C72</f>
        <v>0</v>
      </c>
      <c r="E123" s="131">
        <f>Data!D72</f>
        <v>0</v>
      </c>
      <c r="F123" s="131">
        <f>Data!E72</f>
        <v>0</v>
      </c>
      <c r="G123" s="131">
        <f>Data!F72</f>
        <v>0</v>
      </c>
      <c r="H123" s="131">
        <f>Data!G72</f>
        <v>0</v>
      </c>
      <c r="I123" s="131">
        <f>Data!H72</f>
        <v>0</v>
      </c>
      <c r="J123" s="131">
        <f>Data!I72</f>
        <v>0</v>
      </c>
      <c r="K123" s="78">
        <f>Data!J72</f>
        <v>0</v>
      </c>
      <c r="L123" s="131">
        <v>0</v>
      </c>
    </row>
    <row r="124" spans="1:13" x14ac:dyDescent="0.2">
      <c r="B124" s="76"/>
      <c r="C124" s="185"/>
      <c r="D124" s="136"/>
      <c r="E124" s="136"/>
      <c r="F124" s="136"/>
      <c r="G124" s="131"/>
      <c r="H124" s="136"/>
      <c r="I124" s="131"/>
      <c r="J124" s="131"/>
      <c r="K124" s="82"/>
      <c r="L124" s="187"/>
    </row>
    <row r="125" spans="1:13" x14ac:dyDescent="0.2">
      <c r="B125" s="79" t="s">
        <v>27</v>
      </c>
      <c r="C125" s="138">
        <f t="shared" ref="C125:J125" si="9">SUM(C119:C123)</f>
        <v>13200</v>
      </c>
      <c r="D125" s="138">
        <f t="shared" si="9"/>
        <v>0</v>
      </c>
      <c r="E125" s="138">
        <f t="shared" si="9"/>
        <v>0</v>
      </c>
      <c r="F125" s="138">
        <f t="shared" si="9"/>
        <v>572</v>
      </c>
      <c r="G125" s="138">
        <f t="shared" si="9"/>
        <v>572</v>
      </c>
      <c r="H125" s="138">
        <f t="shared" si="9"/>
        <v>0</v>
      </c>
      <c r="I125" s="138">
        <f t="shared" si="9"/>
        <v>-572</v>
      </c>
      <c r="J125" s="138">
        <f t="shared" si="9"/>
        <v>12628</v>
      </c>
      <c r="K125" s="158" t="e">
        <f>G125/D125</f>
        <v>#DIV/0!</v>
      </c>
      <c r="L125" s="138">
        <f>SUM(L119:L123)</f>
        <v>13200</v>
      </c>
    </row>
    <row r="126" spans="1:13" x14ac:dyDescent="0.2">
      <c r="B126" s="49"/>
      <c r="C126" s="156"/>
      <c r="D126" s="156"/>
      <c r="E126" s="156"/>
      <c r="F126" s="156"/>
      <c r="G126" s="156"/>
      <c r="H126" s="156"/>
      <c r="I126" s="156"/>
      <c r="J126" s="156"/>
      <c r="K126" s="85"/>
      <c r="L126" s="156"/>
    </row>
    <row r="127" spans="1:13" x14ac:dyDescent="0.2">
      <c r="B127" s="49" t="s">
        <v>74</v>
      </c>
      <c r="C127" s="156"/>
      <c r="D127" s="156"/>
      <c r="E127" s="156"/>
      <c r="F127" s="156"/>
      <c r="G127" s="156"/>
      <c r="H127" s="156"/>
      <c r="I127" s="156"/>
      <c r="J127" s="156"/>
      <c r="K127" s="85"/>
      <c r="L127" s="156"/>
    </row>
    <row r="128" spans="1:13" x14ac:dyDescent="0.2">
      <c r="B128" s="62" t="s">
        <v>122</v>
      </c>
      <c r="C128" s="132">
        <v>0</v>
      </c>
      <c r="D128" s="132">
        <f>Data!C76</f>
        <v>0</v>
      </c>
      <c r="E128" s="132">
        <f>Data!D76</f>
        <v>0</v>
      </c>
      <c r="F128" s="132">
        <f>Data!E76</f>
        <v>0</v>
      </c>
      <c r="G128" s="132">
        <f>Data!F76</f>
        <v>0</v>
      </c>
      <c r="H128" s="132">
        <f>Data!G76</f>
        <v>0</v>
      </c>
      <c r="I128" s="132">
        <f>Data!H76</f>
        <v>0</v>
      </c>
      <c r="J128" s="132">
        <f>Data!I76</f>
        <v>0</v>
      </c>
      <c r="K128" s="83">
        <f>Data!J76</f>
        <v>0</v>
      </c>
      <c r="L128" s="132">
        <f>L138</f>
        <v>15561.43</v>
      </c>
    </row>
    <row r="129" spans="2:12" x14ac:dyDescent="0.2">
      <c r="B129" s="76"/>
      <c r="C129" s="156"/>
      <c r="D129" s="156"/>
      <c r="E129" s="156"/>
      <c r="F129" s="156"/>
      <c r="G129" s="156"/>
      <c r="H129" s="156"/>
      <c r="I129" s="156"/>
      <c r="J129" s="156"/>
      <c r="K129" s="85"/>
      <c r="L129" s="156"/>
    </row>
    <row r="130" spans="2:12" x14ac:dyDescent="0.2">
      <c r="B130" s="79" t="s">
        <v>17</v>
      </c>
      <c r="C130" s="138">
        <f>C125+C128</f>
        <v>13200</v>
      </c>
      <c r="D130" s="138">
        <f>SUM(D125:D129)</f>
        <v>0</v>
      </c>
      <c r="E130" s="138">
        <f>E125+E128</f>
        <v>0</v>
      </c>
      <c r="F130" s="138">
        <f>F125+F128</f>
        <v>572</v>
      </c>
      <c r="G130" s="138">
        <f>G125+G128</f>
        <v>572</v>
      </c>
      <c r="H130" s="138">
        <f>H125+H128</f>
        <v>0</v>
      </c>
      <c r="I130" s="138">
        <f>H130-G130</f>
        <v>-572</v>
      </c>
      <c r="J130" s="138">
        <f>I130</f>
        <v>-572</v>
      </c>
      <c r="K130" s="80" t="e">
        <f>G130/D130</f>
        <v>#DIV/0!</v>
      </c>
      <c r="L130" s="138">
        <f>SUM(L125+L128)</f>
        <v>28761.43</v>
      </c>
    </row>
    <row r="131" spans="2:12" x14ac:dyDescent="0.2">
      <c r="C131" s="175"/>
      <c r="D131" s="61"/>
      <c r="L131" s="61"/>
    </row>
    <row r="132" spans="2:12" ht="15.75" x14ac:dyDescent="0.25">
      <c r="B132" s="86" t="s">
        <v>41</v>
      </c>
      <c r="C132" s="175"/>
      <c r="D132" s="61"/>
      <c r="E132" s="61"/>
      <c r="F132" s="61"/>
      <c r="G132" s="61"/>
      <c r="H132" s="61"/>
      <c r="I132" s="61"/>
      <c r="J132" s="61"/>
      <c r="K132" s="61"/>
      <c r="L132" s="61"/>
    </row>
    <row r="133" spans="2:12" x14ac:dyDescent="0.2">
      <c r="C133" s="175"/>
      <c r="D133" s="61"/>
      <c r="E133" s="61"/>
      <c r="F133" s="61"/>
      <c r="G133" s="61"/>
      <c r="H133" s="61"/>
      <c r="I133" s="61"/>
      <c r="J133" s="61"/>
      <c r="K133" s="61"/>
      <c r="L133" s="61"/>
    </row>
    <row r="134" spans="2:12" x14ac:dyDescent="0.2">
      <c r="B134" s="48" t="s">
        <v>63</v>
      </c>
      <c r="C134" s="131">
        <f>C115-C125-C103-C104</f>
        <v>6774</v>
      </c>
      <c r="D134" s="131">
        <f>D115-D125-D103-D104</f>
        <v>0</v>
      </c>
      <c r="E134" s="131"/>
      <c r="F134" s="131"/>
      <c r="G134" s="131"/>
      <c r="H134" s="131"/>
      <c r="I134" s="131"/>
      <c r="J134" s="131"/>
      <c r="K134" s="131"/>
      <c r="L134" s="131">
        <f>L115-L125-L103-L104</f>
        <v>6774</v>
      </c>
    </row>
    <row r="135" spans="2:12" x14ac:dyDescent="0.2">
      <c r="C135" s="131"/>
      <c r="D135" s="131"/>
      <c r="E135" s="131"/>
      <c r="F135" s="131"/>
      <c r="G135" s="131"/>
      <c r="H135" s="131"/>
      <c r="I135" s="131"/>
      <c r="J135" s="131"/>
      <c r="K135" s="131"/>
      <c r="L135" s="131"/>
    </row>
    <row r="136" spans="2:12" x14ac:dyDescent="0.2">
      <c r="B136" s="48" t="s">
        <v>75</v>
      </c>
      <c r="C136" s="131">
        <f>C103+C104</f>
        <v>8787.43</v>
      </c>
      <c r="D136" s="131">
        <f>D103+D104</f>
        <v>8787.43</v>
      </c>
      <c r="E136" s="131"/>
      <c r="F136" s="131"/>
      <c r="G136" s="131"/>
      <c r="H136" s="131"/>
      <c r="I136" s="131"/>
      <c r="J136" s="131"/>
      <c r="K136" s="131"/>
      <c r="L136" s="131">
        <f>D136</f>
        <v>8787.43</v>
      </c>
    </row>
    <row r="137" spans="2:12" x14ac:dyDescent="0.2">
      <c r="C137" s="131"/>
      <c r="D137" s="131"/>
      <c r="E137" s="131"/>
      <c r="F137" s="131"/>
      <c r="G137" s="131"/>
      <c r="H137" s="131"/>
      <c r="I137" s="131"/>
      <c r="J137" s="131"/>
      <c r="K137" s="131"/>
      <c r="L137" s="131"/>
    </row>
    <row r="138" spans="2:12" ht="13.5" thickBot="1" x14ac:dyDescent="0.25">
      <c r="B138" s="48" t="s">
        <v>31</v>
      </c>
      <c r="C138" s="146">
        <f>SUM(C134:C136)</f>
        <v>15561.43</v>
      </c>
      <c r="D138" s="146">
        <f>SUM(D134:D136)</f>
        <v>8787.43</v>
      </c>
      <c r="E138" s="131"/>
      <c r="F138" s="156"/>
      <c r="G138" s="131"/>
      <c r="H138" s="131"/>
      <c r="I138" s="131"/>
      <c r="J138" s="131"/>
      <c r="K138" s="131"/>
      <c r="L138" s="146">
        <f>SUM(L134:L136)</f>
        <v>15561.43</v>
      </c>
    </row>
    <row r="139" spans="2:12" ht="13.5" thickTop="1" x14ac:dyDescent="0.2">
      <c r="C139" s="85"/>
      <c r="D139" s="85"/>
      <c r="E139" s="78"/>
      <c r="F139" s="85"/>
      <c r="G139" s="78"/>
      <c r="H139" s="78"/>
      <c r="I139" s="78"/>
      <c r="J139" s="78"/>
      <c r="K139" s="78"/>
      <c r="L139" s="85"/>
    </row>
    <row r="140" spans="2:12" x14ac:dyDescent="0.2">
      <c r="C140" s="85"/>
      <c r="D140" s="85"/>
      <c r="E140" s="78"/>
      <c r="F140" s="85"/>
      <c r="G140" s="78"/>
      <c r="H140" s="78"/>
      <c r="I140" s="78"/>
      <c r="J140" s="78"/>
      <c r="K140" s="78"/>
      <c r="L140" s="85"/>
    </row>
    <row r="141" spans="2:12" ht="13.5" thickBot="1" x14ac:dyDescent="0.25">
      <c r="C141" s="85"/>
      <c r="D141" s="84"/>
      <c r="E141" s="77"/>
      <c r="F141" s="77"/>
      <c r="G141" s="77"/>
      <c r="H141" s="77"/>
      <c r="I141" s="77"/>
      <c r="J141" s="77"/>
      <c r="K141" s="78"/>
      <c r="L141" s="85"/>
    </row>
    <row r="142" spans="2:12" ht="18.75" thickTop="1" x14ac:dyDescent="0.25">
      <c r="B142" s="104" t="s">
        <v>47</v>
      </c>
      <c r="C142" s="180"/>
      <c r="D142" s="105"/>
      <c r="E142" s="105"/>
      <c r="F142" s="105"/>
      <c r="G142" s="105"/>
      <c r="H142" s="105"/>
      <c r="I142" s="105"/>
      <c r="J142" s="105"/>
      <c r="K142" s="105"/>
      <c r="L142" s="106"/>
    </row>
    <row r="143" spans="2:12" ht="15.75" x14ac:dyDescent="0.25">
      <c r="B143" s="107" t="s">
        <v>33</v>
      </c>
      <c r="L143" s="108"/>
    </row>
    <row r="144" spans="2:12" x14ac:dyDescent="0.2">
      <c r="B144" s="109"/>
      <c r="L144" s="108"/>
    </row>
    <row r="145" spans="2:12" x14ac:dyDescent="0.2">
      <c r="B145" s="110" t="s">
        <v>48</v>
      </c>
      <c r="L145" s="108"/>
    </row>
    <row r="146" spans="2:12" ht="25.5" x14ac:dyDescent="0.2">
      <c r="B146" s="109" t="s">
        <v>43</v>
      </c>
      <c r="D146" s="114">
        <v>196222.34</v>
      </c>
      <c r="L146" s="108"/>
    </row>
    <row r="147" spans="2:12" ht="25.5" x14ac:dyDescent="0.2">
      <c r="B147" s="109" t="s">
        <v>73</v>
      </c>
      <c r="D147" s="88">
        <f>F77-F34</f>
        <v>196224</v>
      </c>
      <c r="E147" s="60" t="s">
        <v>55</v>
      </c>
      <c r="F147" s="103" t="s">
        <v>34</v>
      </c>
      <c r="L147" s="108"/>
    </row>
    <row r="148" spans="2:12" ht="13.5" thickBot="1" x14ac:dyDescent="0.25">
      <c r="B148" s="109" t="s">
        <v>40</v>
      </c>
      <c r="D148" s="116">
        <f>D146-D147</f>
        <v>-1.6600000000034925</v>
      </c>
      <c r="E148" s="196" t="s">
        <v>351</v>
      </c>
      <c r="F148" s="196"/>
      <c r="G148" s="196"/>
      <c r="H148" s="196"/>
      <c r="I148" s="196"/>
      <c r="L148" s="108"/>
    </row>
    <row r="149" spans="2:12" ht="13.5" thickTop="1" x14ac:dyDescent="0.2">
      <c r="B149" s="109"/>
      <c r="L149" s="108"/>
    </row>
    <row r="150" spans="2:12" ht="25.5" x14ac:dyDescent="0.2">
      <c r="B150" s="109" t="s">
        <v>50</v>
      </c>
      <c r="D150" s="114">
        <v>1141681.07</v>
      </c>
      <c r="E150" s="60" t="s">
        <v>55</v>
      </c>
      <c r="F150" s="103" t="s">
        <v>36</v>
      </c>
      <c r="G150" s="81"/>
      <c r="I150" s="89"/>
      <c r="L150" s="108"/>
    </row>
    <row r="151" spans="2:12" ht="25.5" x14ac:dyDescent="0.2">
      <c r="B151" s="109" t="s">
        <v>37</v>
      </c>
      <c r="D151" s="88">
        <f>D24</f>
        <v>1161680.1400000001</v>
      </c>
      <c r="E151" s="60" t="s">
        <v>55</v>
      </c>
      <c r="F151" s="103" t="s">
        <v>34</v>
      </c>
      <c r="L151" s="108"/>
    </row>
    <row r="152" spans="2:12" ht="13.5" thickBot="1" x14ac:dyDescent="0.25">
      <c r="B152" s="109" t="s">
        <v>40</v>
      </c>
      <c r="D152" s="116">
        <f>D150-D151</f>
        <v>-19999.070000000065</v>
      </c>
      <c r="E152" s="197" t="s">
        <v>352</v>
      </c>
      <c r="F152" s="197"/>
      <c r="G152" s="197"/>
      <c r="H152" s="197"/>
      <c r="I152" s="197"/>
      <c r="L152" s="108"/>
    </row>
    <row r="153" spans="2:12" ht="13.5" thickTop="1" x14ac:dyDescent="0.2">
      <c r="B153" s="109"/>
      <c r="D153" s="78"/>
      <c r="L153" s="108"/>
    </row>
    <row r="154" spans="2:12" x14ac:dyDescent="0.2">
      <c r="B154" s="109"/>
      <c r="L154" s="108"/>
    </row>
    <row r="155" spans="2:12" ht="25.5" x14ac:dyDescent="0.2">
      <c r="B155" s="110" t="s">
        <v>51</v>
      </c>
      <c r="D155" s="19" t="s">
        <v>10</v>
      </c>
      <c r="E155" s="19" t="s">
        <v>0</v>
      </c>
      <c r="F155" s="19" t="s">
        <v>45</v>
      </c>
      <c r="L155" s="108"/>
    </row>
    <row r="156" spans="2:12" x14ac:dyDescent="0.2">
      <c r="B156" s="109" t="s">
        <v>49</v>
      </c>
      <c r="D156" s="88">
        <f>C36</f>
        <v>1283178</v>
      </c>
      <c r="E156" s="88">
        <f>D36</f>
        <v>1169647.1400000001</v>
      </c>
      <c r="F156" s="88">
        <f>L36</f>
        <v>1283566</v>
      </c>
      <c r="G156" s="60" t="s">
        <v>54</v>
      </c>
      <c r="H156" s="103" t="s">
        <v>34</v>
      </c>
      <c r="L156" s="108"/>
    </row>
    <row r="157" spans="2:12" x14ac:dyDescent="0.2">
      <c r="B157" s="109" t="s">
        <v>44</v>
      </c>
      <c r="D157" s="88">
        <f>C84</f>
        <v>1283178</v>
      </c>
      <c r="E157" s="88">
        <f>D84</f>
        <v>1283178</v>
      </c>
      <c r="F157" s="88">
        <f>L84</f>
        <v>1283566</v>
      </c>
      <c r="G157" s="60" t="s">
        <v>54</v>
      </c>
      <c r="H157" s="103" t="s">
        <v>34</v>
      </c>
      <c r="L157" s="108"/>
    </row>
    <row r="158" spans="2:12" ht="13.5" thickBot="1" x14ac:dyDescent="0.25">
      <c r="B158" s="109" t="s">
        <v>46</v>
      </c>
      <c r="D158" s="117">
        <f>D156-D157</f>
        <v>0</v>
      </c>
      <c r="E158" s="117">
        <f>E156-E157</f>
        <v>-113530.85999999987</v>
      </c>
      <c r="F158" s="117">
        <f>F156-F157</f>
        <v>0</v>
      </c>
      <c r="L158" s="108"/>
    </row>
    <row r="159" spans="2:12" ht="13.5" thickTop="1" x14ac:dyDescent="0.2">
      <c r="B159" s="109"/>
      <c r="L159" s="108"/>
    </row>
    <row r="160" spans="2:12" ht="15.75" x14ac:dyDescent="0.25">
      <c r="B160" s="107" t="s">
        <v>42</v>
      </c>
      <c r="L160" s="108"/>
    </row>
    <row r="161" spans="2:13" x14ac:dyDescent="0.2">
      <c r="B161" s="110" t="s">
        <v>48</v>
      </c>
      <c r="L161" s="108"/>
    </row>
    <row r="162" spans="2:13" ht="25.5" x14ac:dyDescent="0.2">
      <c r="B162" s="109" t="s">
        <v>43</v>
      </c>
      <c r="D162" s="115">
        <v>0</v>
      </c>
      <c r="L162" s="108"/>
    </row>
    <row r="163" spans="2:13" ht="25.5" x14ac:dyDescent="0.2">
      <c r="B163" s="109" t="s">
        <v>73</v>
      </c>
      <c r="D163" s="88">
        <f>F125-F113</f>
        <v>572</v>
      </c>
      <c r="E163" s="60" t="s">
        <v>55</v>
      </c>
      <c r="F163" s="103" t="s">
        <v>34</v>
      </c>
      <c r="L163" s="108"/>
    </row>
    <row r="164" spans="2:13" ht="13.5" thickBot="1" x14ac:dyDescent="0.25">
      <c r="B164" s="109" t="s">
        <v>40</v>
      </c>
      <c r="D164" s="116">
        <f>D162-D163</f>
        <v>-572</v>
      </c>
      <c r="L164" s="108"/>
    </row>
    <row r="165" spans="2:13" ht="13.5" thickTop="1" x14ac:dyDescent="0.2">
      <c r="B165" s="109"/>
      <c r="I165" s="81"/>
      <c r="L165" s="108"/>
    </row>
    <row r="166" spans="2:13" ht="25.5" x14ac:dyDescent="0.2">
      <c r="B166" s="109" t="s">
        <v>52</v>
      </c>
      <c r="D166" s="115">
        <v>0</v>
      </c>
      <c r="E166" s="60" t="s">
        <v>55</v>
      </c>
      <c r="F166" s="103" t="s">
        <v>36</v>
      </c>
      <c r="H166" s="90"/>
      <c r="I166" s="89"/>
      <c r="L166" s="108"/>
    </row>
    <row r="167" spans="2:13" ht="25.5" x14ac:dyDescent="0.2">
      <c r="B167" s="109" t="s">
        <v>37</v>
      </c>
      <c r="D167" s="88">
        <f>D107</f>
        <v>8787.43</v>
      </c>
      <c r="E167" s="60" t="s">
        <v>55</v>
      </c>
      <c r="F167" s="103" t="s">
        <v>34</v>
      </c>
      <c r="L167" s="108"/>
    </row>
    <row r="168" spans="2:13" ht="13.5" thickBot="1" x14ac:dyDescent="0.25">
      <c r="B168" s="109" t="s">
        <v>40</v>
      </c>
      <c r="D168" s="116">
        <f>D166-D167</f>
        <v>-8787.43</v>
      </c>
      <c r="L168" s="108"/>
    </row>
    <row r="169" spans="2:13" ht="13.5" thickTop="1" x14ac:dyDescent="0.2">
      <c r="B169" s="109"/>
      <c r="L169" s="108"/>
    </row>
    <row r="170" spans="2:13" ht="25.5" x14ac:dyDescent="0.2">
      <c r="B170" s="110" t="s">
        <v>51</v>
      </c>
      <c r="D170" s="19" t="s">
        <v>10</v>
      </c>
      <c r="E170" s="19" t="s">
        <v>0</v>
      </c>
      <c r="F170" s="19" t="s">
        <v>45</v>
      </c>
      <c r="L170" s="108"/>
    </row>
    <row r="171" spans="2:13" x14ac:dyDescent="0.2">
      <c r="B171" s="109" t="s">
        <v>53</v>
      </c>
      <c r="D171" s="88">
        <f>C115</f>
        <v>28761.43</v>
      </c>
      <c r="E171" s="88">
        <f>D115</f>
        <v>8787.43</v>
      </c>
      <c r="F171" s="88">
        <f>L115</f>
        <v>28761.43</v>
      </c>
      <c r="G171" s="60" t="s">
        <v>54</v>
      </c>
      <c r="H171" s="103" t="s">
        <v>34</v>
      </c>
      <c r="L171" s="108"/>
    </row>
    <row r="172" spans="2:13" x14ac:dyDescent="0.2">
      <c r="B172" s="109" t="s">
        <v>72</v>
      </c>
      <c r="D172" s="88">
        <f>C130</f>
        <v>13200</v>
      </c>
      <c r="E172" s="88">
        <f>D130</f>
        <v>0</v>
      </c>
      <c r="F172" s="88">
        <f>L130</f>
        <v>28761.43</v>
      </c>
      <c r="G172" s="60" t="s">
        <v>54</v>
      </c>
      <c r="H172" s="103" t="s">
        <v>34</v>
      </c>
      <c r="L172" s="108"/>
    </row>
    <row r="173" spans="2:13" ht="13.5" thickBot="1" x14ac:dyDescent="0.25">
      <c r="B173" s="109" t="s">
        <v>46</v>
      </c>
      <c r="D173" s="117">
        <f>D171-D172</f>
        <v>15561.43</v>
      </c>
      <c r="E173" s="117">
        <f>E171-E172</f>
        <v>8787.43</v>
      </c>
      <c r="F173" s="117">
        <f>F171-F172</f>
        <v>0</v>
      </c>
      <c r="L173" s="108"/>
    </row>
    <row r="174" spans="2:13" ht="14.25" thickTop="1" thickBot="1" x14ac:dyDescent="0.25">
      <c r="B174" s="111"/>
      <c r="C174" s="181"/>
      <c r="D174" s="112"/>
      <c r="E174" s="112"/>
      <c r="F174" s="112"/>
      <c r="G174" s="112"/>
      <c r="H174" s="112"/>
      <c r="I174" s="112"/>
      <c r="J174" s="112"/>
      <c r="K174" s="112"/>
      <c r="L174" s="113"/>
    </row>
    <row r="175" spans="2:13" ht="13.5" thickTop="1" x14ac:dyDescent="0.2"/>
    <row r="176" spans="2:13" x14ac:dyDescent="0.2">
      <c r="M176" s="60"/>
    </row>
    <row r="177" spans="2:23" x14ac:dyDescent="0.2">
      <c r="B177" s="49"/>
      <c r="C177" s="171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2:23" x14ac:dyDescent="0.2">
      <c r="B178" s="49"/>
      <c r="C178" s="171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2:23" x14ac:dyDescent="0.2">
      <c r="B179" s="118"/>
      <c r="C179" s="182"/>
      <c r="D179" s="119"/>
      <c r="E179" s="119"/>
      <c r="F179" s="119"/>
      <c r="G179" s="119"/>
      <c r="H179" s="119"/>
      <c r="I179" s="119"/>
      <c r="J179" s="119"/>
      <c r="K179" s="120"/>
      <c r="L179" s="121"/>
      <c r="M179" s="81"/>
    </row>
    <row r="180" spans="2:23" x14ac:dyDescent="0.2">
      <c r="B180" s="62"/>
      <c r="C180" s="183"/>
      <c r="D180" s="122"/>
      <c r="E180" s="122"/>
      <c r="F180" s="122"/>
      <c r="G180" s="122"/>
      <c r="H180" s="122"/>
      <c r="I180" s="122"/>
      <c r="J180" s="122"/>
      <c r="K180" s="123"/>
      <c r="L180" s="124"/>
      <c r="M180" s="81"/>
    </row>
    <row r="181" spans="2:23" s="1" customFormat="1" x14ac:dyDescent="0.2">
      <c r="B181" s="62"/>
      <c r="C181" s="183"/>
      <c r="D181" s="122"/>
      <c r="E181" s="122"/>
      <c r="F181" s="122"/>
      <c r="G181" s="122"/>
      <c r="H181" s="122"/>
      <c r="I181" s="122"/>
      <c r="J181" s="122"/>
      <c r="K181" s="125"/>
      <c r="L181" s="81"/>
      <c r="M181" s="62"/>
      <c r="N181" s="49"/>
      <c r="O181" s="49"/>
      <c r="P181" s="49"/>
      <c r="Q181" s="49"/>
      <c r="R181" s="49"/>
      <c r="S181" s="49"/>
      <c r="T181" s="49"/>
      <c r="U181" s="49"/>
      <c r="V181" s="49"/>
      <c r="W181" s="49"/>
    </row>
    <row r="182" spans="2:23" x14ac:dyDescent="0.2">
      <c r="B182" s="62"/>
      <c r="C182" s="174"/>
      <c r="D182" s="81"/>
      <c r="E182" s="81"/>
      <c r="F182" s="81"/>
      <c r="G182" s="81"/>
      <c r="H182" s="81"/>
      <c r="I182" s="81"/>
      <c r="J182" s="81"/>
      <c r="K182" s="81"/>
      <c r="L182" s="81"/>
      <c r="M182" s="62"/>
    </row>
    <row r="183" spans="2:23" x14ac:dyDescent="0.2">
      <c r="B183" s="62"/>
      <c r="C183" s="174"/>
      <c r="D183" s="81"/>
      <c r="E183" s="81"/>
      <c r="F183" s="81"/>
      <c r="G183" s="81"/>
      <c r="H183" s="81"/>
      <c r="I183" s="81"/>
      <c r="J183" s="81"/>
      <c r="K183" s="81"/>
      <c r="L183" s="81"/>
      <c r="M183" s="62"/>
    </row>
    <row r="184" spans="2:23" x14ac:dyDescent="0.2">
      <c r="B184" s="126"/>
      <c r="C184" s="183"/>
      <c r="D184" s="122"/>
      <c r="E184" s="122"/>
      <c r="F184" s="122"/>
      <c r="G184" s="122"/>
      <c r="H184" s="122"/>
      <c r="I184" s="122"/>
      <c r="J184" s="122"/>
      <c r="K184" s="125"/>
      <c r="L184" s="122"/>
      <c r="M184" s="81"/>
    </row>
    <row r="185" spans="2:23" x14ac:dyDescent="0.2">
      <c r="B185" s="62"/>
      <c r="C185" s="183"/>
      <c r="D185" s="122"/>
      <c r="E185" s="122"/>
      <c r="F185" s="122"/>
      <c r="G185" s="122"/>
      <c r="H185" s="122"/>
      <c r="I185" s="122"/>
      <c r="J185" s="122"/>
      <c r="K185" s="125"/>
      <c r="L185" s="124"/>
      <c r="M185" s="81"/>
    </row>
    <row r="186" spans="2:23" x14ac:dyDescent="0.2">
      <c r="B186" s="62"/>
      <c r="C186" s="183"/>
      <c r="D186" s="122"/>
      <c r="E186" s="122"/>
      <c r="F186" s="122"/>
      <c r="G186" s="122"/>
      <c r="H186" s="122"/>
      <c r="I186" s="122"/>
      <c r="J186" s="122"/>
      <c r="K186" s="125"/>
      <c r="L186" s="124"/>
      <c r="M186" s="81"/>
    </row>
    <row r="187" spans="2:23" x14ac:dyDescent="0.2">
      <c r="B187" s="62"/>
      <c r="C187" s="183"/>
      <c r="D187" s="122"/>
      <c r="E187" s="122"/>
      <c r="F187" s="122"/>
      <c r="G187" s="122"/>
      <c r="H187" s="122"/>
      <c r="I187" s="122"/>
      <c r="J187" s="122"/>
      <c r="K187" s="125"/>
      <c r="L187" s="124"/>
      <c r="M187" s="81"/>
    </row>
    <row r="188" spans="2:23" s="1" customFormat="1" x14ac:dyDescent="0.2">
      <c r="B188" s="62"/>
      <c r="C188" s="174"/>
      <c r="D188" s="81"/>
      <c r="E188" s="81"/>
      <c r="F188" s="81"/>
      <c r="G188" s="81"/>
      <c r="H188" s="81"/>
      <c r="I188" s="81"/>
      <c r="J188" s="81"/>
      <c r="K188" s="125"/>
      <c r="L188" s="81"/>
      <c r="M188" s="81"/>
      <c r="N188" s="49"/>
      <c r="O188" s="49"/>
      <c r="P188" s="49"/>
      <c r="Q188" s="49"/>
      <c r="R188" s="49"/>
      <c r="S188" s="49"/>
      <c r="T188" s="49"/>
      <c r="U188" s="49"/>
      <c r="V188" s="49"/>
      <c r="W188" s="49"/>
    </row>
    <row r="189" spans="2:23" x14ac:dyDescent="0.2">
      <c r="B189" s="62"/>
      <c r="C189" s="174"/>
      <c r="D189" s="81"/>
      <c r="E189" s="81"/>
      <c r="F189" s="81"/>
      <c r="G189" s="81"/>
      <c r="H189" s="81"/>
      <c r="I189" s="81"/>
      <c r="J189" s="81"/>
      <c r="K189" s="81"/>
      <c r="L189" s="81"/>
      <c r="M189" s="62"/>
    </row>
    <row r="190" spans="2:23" x14ac:dyDescent="0.2">
      <c r="B190" s="62"/>
      <c r="C190" s="174"/>
      <c r="D190" s="81"/>
      <c r="E190" s="81"/>
      <c r="F190" s="81"/>
      <c r="G190" s="81"/>
      <c r="H190" s="81"/>
      <c r="I190" s="81"/>
      <c r="J190" s="81"/>
      <c r="K190" s="81"/>
      <c r="L190" s="81"/>
      <c r="M190" s="62"/>
    </row>
    <row r="191" spans="2:23" x14ac:dyDescent="0.2">
      <c r="B191" s="62"/>
      <c r="C191" s="174"/>
      <c r="D191" s="81"/>
      <c r="E191" s="81"/>
      <c r="F191" s="81"/>
      <c r="G191" s="81"/>
      <c r="H191" s="81"/>
      <c r="I191" s="81"/>
      <c r="J191" s="81"/>
      <c r="K191" s="81"/>
      <c r="L191" s="81"/>
      <c r="M191" s="62"/>
    </row>
    <row r="192" spans="2:23" x14ac:dyDescent="0.2">
      <c r="B192" s="62"/>
      <c r="C192" s="174"/>
      <c r="D192" s="81"/>
      <c r="E192" s="81"/>
      <c r="F192" s="81"/>
      <c r="G192" s="81"/>
      <c r="H192" s="81"/>
      <c r="I192" s="81"/>
      <c r="J192" s="81"/>
      <c r="K192" s="81"/>
      <c r="L192" s="81"/>
      <c r="M192" s="62"/>
    </row>
    <row r="193" spans="2:13" x14ac:dyDescent="0.2">
      <c r="B193" s="62"/>
      <c r="C193" s="174"/>
      <c r="D193" s="81"/>
      <c r="E193" s="81"/>
      <c r="F193" s="81"/>
      <c r="G193" s="81"/>
      <c r="H193" s="81"/>
      <c r="I193" s="81"/>
      <c r="J193" s="81"/>
      <c r="K193" s="81"/>
      <c r="L193" s="81"/>
      <c r="M193" s="62"/>
    </row>
    <row r="194" spans="2:13" x14ac:dyDescent="0.2">
      <c r="B194" s="62"/>
      <c r="C194" s="174"/>
      <c r="D194" s="81"/>
      <c r="E194" s="81"/>
      <c r="F194" s="81"/>
      <c r="G194" s="81"/>
      <c r="H194" s="81"/>
      <c r="I194" s="81"/>
      <c r="J194" s="81"/>
      <c r="K194" s="81"/>
      <c r="L194" s="81"/>
      <c r="M194" s="62"/>
    </row>
    <row r="195" spans="2:13" x14ac:dyDescent="0.2">
      <c r="B195" s="62"/>
      <c r="C195" s="174"/>
      <c r="D195" s="81"/>
      <c r="E195" s="81"/>
      <c r="F195" s="81"/>
      <c r="G195" s="81"/>
      <c r="H195" s="81"/>
      <c r="I195" s="81"/>
      <c r="J195" s="81"/>
      <c r="K195" s="81"/>
      <c r="L195" s="81"/>
      <c r="M195" s="62"/>
    </row>
    <row r="196" spans="2:13" x14ac:dyDescent="0.2">
      <c r="B196" s="62"/>
      <c r="C196" s="174"/>
      <c r="D196" s="81"/>
      <c r="E196" s="81"/>
      <c r="F196" s="81"/>
      <c r="G196" s="81"/>
      <c r="H196" s="81"/>
      <c r="I196" s="81"/>
      <c r="J196" s="81"/>
      <c r="K196" s="81"/>
      <c r="L196" s="81"/>
      <c r="M196" s="62"/>
    </row>
    <row r="197" spans="2:13" x14ac:dyDescent="0.2">
      <c r="B197" s="62"/>
      <c r="C197" s="174"/>
      <c r="D197" s="81"/>
      <c r="E197" s="81"/>
      <c r="F197" s="81"/>
      <c r="G197" s="81"/>
      <c r="H197" s="81"/>
      <c r="I197" s="81"/>
      <c r="J197" s="81"/>
      <c r="K197" s="81"/>
      <c r="L197" s="81"/>
      <c r="M197" s="62"/>
    </row>
    <row r="198" spans="2:13" x14ac:dyDescent="0.2">
      <c r="B198" s="62"/>
      <c r="C198" s="174"/>
      <c r="D198" s="81"/>
      <c r="E198" s="81"/>
      <c r="F198" s="81"/>
      <c r="G198" s="81"/>
      <c r="H198" s="81"/>
      <c r="I198" s="81"/>
      <c r="J198" s="81"/>
      <c r="K198" s="81"/>
      <c r="L198" s="81"/>
      <c r="M198" s="62"/>
    </row>
    <row r="199" spans="2:13" x14ac:dyDescent="0.2">
      <c r="B199" s="62"/>
      <c r="C199" s="174"/>
      <c r="D199" s="81"/>
      <c r="E199" s="81"/>
      <c r="F199" s="81"/>
      <c r="G199" s="81"/>
      <c r="H199" s="81"/>
      <c r="I199" s="81"/>
      <c r="J199" s="81"/>
      <c r="K199" s="81"/>
      <c r="L199" s="81"/>
      <c r="M199" s="62"/>
    </row>
    <row r="200" spans="2:13" x14ac:dyDescent="0.2">
      <c r="B200" s="62"/>
      <c r="C200" s="174"/>
      <c r="D200" s="81"/>
      <c r="E200" s="81"/>
      <c r="F200" s="81"/>
      <c r="G200" s="81"/>
      <c r="H200" s="81"/>
      <c r="I200" s="81"/>
      <c r="J200" s="81"/>
      <c r="K200" s="81"/>
      <c r="L200" s="81"/>
      <c r="M200" s="62"/>
    </row>
    <row r="201" spans="2:13" x14ac:dyDescent="0.2">
      <c r="B201" s="62"/>
      <c r="C201" s="174"/>
      <c r="D201" s="81"/>
      <c r="E201" s="81"/>
      <c r="F201" s="81"/>
      <c r="G201" s="81"/>
      <c r="H201" s="81"/>
      <c r="I201" s="81"/>
      <c r="J201" s="81"/>
      <c r="K201" s="81"/>
      <c r="L201" s="81"/>
      <c r="M201" s="62"/>
    </row>
    <row r="202" spans="2:13" x14ac:dyDescent="0.2">
      <c r="B202" s="62"/>
      <c r="C202" s="174"/>
      <c r="D202" s="81"/>
      <c r="E202" s="81"/>
      <c r="F202" s="81"/>
      <c r="G202" s="81"/>
      <c r="H202" s="81"/>
      <c r="I202" s="81"/>
      <c r="J202" s="81"/>
      <c r="K202" s="81"/>
      <c r="L202" s="81"/>
      <c r="M202" s="62"/>
    </row>
  </sheetData>
  <mergeCells count="4">
    <mergeCell ref="A1:B1"/>
    <mergeCell ref="G2:H2"/>
    <mergeCell ref="E148:I148"/>
    <mergeCell ref="E152:I152"/>
  </mergeCells>
  <pageMargins left="0.25" right="0.25" top="0.75" bottom="0.75" header="0.3" footer="0.3"/>
  <pageSetup paperSize="9" scale="72" fitToHeight="0" orientation="landscape" r:id="rId1"/>
  <headerFooter alignWithMargins="0">
    <oddFooter>&amp;RCopyright © Strictly Education 4S 2020. No unauthorised copying permitted</oddFooter>
  </headerFooter>
  <rowBreaks count="4" manualBreakCount="4">
    <brk id="38" max="16383" man="1"/>
    <brk id="61" max="16383" man="1"/>
    <brk id="98" max="16383" man="1"/>
    <brk id="175" max="16383" man="1"/>
  </rowBreaks>
  <ignoredErrors>
    <ignoredError sqref="K51 D130 K61 K75 K77 K84 K117:K123 K34 K113:K115 K124:K12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50D8F-01CD-4C16-86B7-3FAE9A5DBF0B}">
  <dimension ref="A1:J78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3" sqref="C3"/>
    </sheetView>
  </sheetViews>
  <sheetFormatPr defaultRowHeight="12.75" x14ac:dyDescent="0.2"/>
  <cols>
    <col min="2" max="2" width="35.42578125" customWidth="1"/>
    <col min="4" max="4" width="12.140625" customWidth="1"/>
    <col min="9" max="9" width="10.5703125" customWidth="1"/>
  </cols>
  <sheetData>
    <row r="1" spans="1:10" x14ac:dyDescent="0.2">
      <c r="B1" s="65" t="s">
        <v>307</v>
      </c>
    </row>
    <row r="2" spans="1:10" ht="38.25" x14ac:dyDescent="0.2">
      <c r="C2" s="2" t="s">
        <v>0</v>
      </c>
      <c r="D2" s="2" t="s">
        <v>1</v>
      </c>
      <c r="E2" s="2" t="s">
        <v>30</v>
      </c>
      <c r="F2" s="2" t="s">
        <v>28</v>
      </c>
      <c r="G2" s="2" t="s">
        <v>29</v>
      </c>
      <c r="H2" s="2" t="s">
        <v>2</v>
      </c>
      <c r="I2" s="2" t="s">
        <v>12</v>
      </c>
      <c r="J2" s="2" t="s">
        <v>3</v>
      </c>
    </row>
    <row r="3" spans="1:10" x14ac:dyDescent="0.2">
      <c r="B3" s="49" t="s">
        <v>57</v>
      </c>
    </row>
    <row r="4" spans="1:10" x14ac:dyDescent="0.2">
      <c r="A4" s="65" t="s">
        <v>215</v>
      </c>
      <c r="B4" t="s">
        <v>308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2">
      <c r="A5" s="65" t="s">
        <v>216</v>
      </c>
      <c r="B5" t="s">
        <v>309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x14ac:dyDescent="0.2">
      <c r="A6" s="65" t="s">
        <v>217</v>
      </c>
      <c r="B6" t="s">
        <v>310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 spans="1:10" x14ac:dyDescent="0.2">
      <c r="A7" s="65" t="s">
        <v>219</v>
      </c>
      <c r="B7" t="s">
        <v>311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 x14ac:dyDescent="0.2">
      <c r="A8" s="65" t="s">
        <v>291</v>
      </c>
      <c r="B8" t="s">
        <v>312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 spans="1:10" x14ac:dyDescent="0.2">
      <c r="A9" s="65" t="s">
        <v>293</v>
      </c>
      <c r="B9" t="s">
        <v>313</v>
      </c>
      <c r="C9">
        <v>3467</v>
      </c>
      <c r="D9">
        <v>0</v>
      </c>
      <c r="E9">
        <v>308</v>
      </c>
      <c r="F9">
        <v>308</v>
      </c>
      <c r="G9">
        <v>328</v>
      </c>
      <c r="H9">
        <v>20</v>
      </c>
      <c r="I9">
        <v>3159</v>
      </c>
      <c r="J9">
        <v>9</v>
      </c>
    </row>
    <row r="10" spans="1:10" x14ac:dyDescent="0.2">
      <c r="A10" s="65" t="s">
        <v>224</v>
      </c>
      <c r="B10" t="s">
        <v>314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  <row r="11" spans="1:10" x14ac:dyDescent="0.2">
      <c r="A11" s="65" t="s">
        <v>222</v>
      </c>
      <c r="B11" t="s">
        <v>315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</row>
    <row r="12" spans="1:10" x14ac:dyDescent="0.2">
      <c r="A12" s="65" t="s">
        <v>223</v>
      </c>
      <c r="B12" t="s">
        <v>87</v>
      </c>
      <c r="C12">
        <v>1500</v>
      </c>
      <c r="D12">
        <v>0</v>
      </c>
      <c r="E12">
        <v>0</v>
      </c>
      <c r="F12">
        <v>0</v>
      </c>
      <c r="G12">
        <v>0</v>
      </c>
      <c r="H12">
        <v>0</v>
      </c>
      <c r="I12">
        <v>1500</v>
      </c>
      <c r="J12">
        <v>0</v>
      </c>
    </row>
    <row r="13" spans="1:10" x14ac:dyDescent="0.2">
      <c r="A13" s="65" t="s">
        <v>227</v>
      </c>
      <c r="B13" t="s">
        <v>316</v>
      </c>
      <c r="C13">
        <v>3000</v>
      </c>
      <c r="D13">
        <v>0</v>
      </c>
      <c r="E13">
        <v>670</v>
      </c>
      <c r="F13">
        <v>670</v>
      </c>
      <c r="G13">
        <v>300</v>
      </c>
      <c r="H13">
        <v>-370</v>
      </c>
      <c r="I13">
        <v>2330</v>
      </c>
      <c r="J13">
        <v>22</v>
      </c>
    </row>
    <row r="14" spans="1:10" x14ac:dyDescent="0.2">
      <c r="B14" t="s">
        <v>24</v>
      </c>
      <c r="C14">
        <v>7967</v>
      </c>
      <c r="D14">
        <v>0</v>
      </c>
      <c r="E14">
        <v>978</v>
      </c>
      <c r="F14">
        <v>978</v>
      </c>
      <c r="G14">
        <v>628</v>
      </c>
      <c r="H14">
        <v>-350</v>
      </c>
      <c r="I14">
        <v>6989</v>
      </c>
      <c r="J14">
        <v>12</v>
      </c>
    </row>
    <row r="16" spans="1:10" x14ac:dyDescent="0.2">
      <c r="B16" s="49" t="s">
        <v>58</v>
      </c>
    </row>
    <row r="17" spans="1:10" x14ac:dyDescent="0.2">
      <c r="B17" s="49" t="s">
        <v>4</v>
      </c>
    </row>
    <row r="18" spans="1:10" x14ac:dyDescent="0.2">
      <c r="A18" s="65" t="s">
        <v>230</v>
      </c>
      <c r="B18" t="s">
        <v>89</v>
      </c>
      <c r="C18">
        <v>642160</v>
      </c>
      <c r="D18">
        <v>0</v>
      </c>
      <c r="E18">
        <v>99319</v>
      </c>
      <c r="F18">
        <v>99319</v>
      </c>
      <c r="G18">
        <v>99297</v>
      </c>
      <c r="H18">
        <v>-22</v>
      </c>
      <c r="I18">
        <v>542841</v>
      </c>
      <c r="J18">
        <v>15</v>
      </c>
    </row>
    <row r="19" spans="1:10" x14ac:dyDescent="0.2">
      <c r="A19" s="65" t="s">
        <v>231</v>
      </c>
      <c r="B19" t="s">
        <v>317</v>
      </c>
      <c r="C19">
        <v>2827</v>
      </c>
      <c r="D19">
        <v>0</v>
      </c>
      <c r="E19">
        <v>0</v>
      </c>
      <c r="F19">
        <v>0</v>
      </c>
      <c r="G19">
        <v>458</v>
      </c>
      <c r="H19">
        <v>458</v>
      </c>
      <c r="I19">
        <v>2827</v>
      </c>
      <c r="J19">
        <v>0</v>
      </c>
    </row>
    <row r="20" spans="1:10" x14ac:dyDescent="0.2">
      <c r="A20" s="65" t="s">
        <v>233</v>
      </c>
      <c r="B20" t="s">
        <v>318</v>
      </c>
      <c r="C20">
        <v>129363</v>
      </c>
      <c r="D20">
        <v>0</v>
      </c>
      <c r="E20">
        <v>20062</v>
      </c>
      <c r="F20">
        <v>20062</v>
      </c>
      <c r="G20">
        <v>21560</v>
      </c>
      <c r="H20">
        <v>1498</v>
      </c>
      <c r="I20">
        <v>109301</v>
      </c>
      <c r="J20">
        <v>16</v>
      </c>
    </row>
    <row r="21" spans="1:10" x14ac:dyDescent="0.2">
      <c r="A21" s="65" t="s">
        <v>233</v>
      </c>
      <c r="B21" t="s">
        <v>319</v>
      </c>
      <c r="C21">
        <v>17717</v>
      </c>
      <c r="D21">
        <v>0</v>
      </c>
      <c r="E21">
        <v>2796</v>
      </c>
      <c r="F21">
        <v>2796</v>
      </c>
      <c r="G21">
        <v>2939</v>
      </c>
      <c r="H21">
        <v>143</v>
      </c>
      <c r="I21">
        <v>14921</v>
      </c>
      <c r="J21">
        <v>16</v>
      </c>
    </row>
    <row r="22" spans="1:10" x14ac:dyDescent="0.2">
      <c r="A22" s="65" t="s">
        <v>234</v>
      </c>
      <c r="B22" t="s">
        <v>94</v>
      </c>
      <c r="C22">
        <v>37727</v>
      </c>
      <c r="D22">
        <v>0</v>
      </c>
      <c r="E22">
        <v>6331</v>
      </c>
      <c r="F22">
        <v>6331</v>
      </c>
      <c r="G22">
        <v>6196</v>
      </c>
      <c r="H22">
        <v>-135</v>
      </c>
      <c r="I22">
        <v>31396</v>
      </c>
      <c r="J22">
        <v>17</v>
      </c>
    </row>
    <row r="23" spans="1:10" x14ac:dyDescent="0.2">
      <c r="A23" s="65" t="s">
        <v>235</v>
      </c>
      <c r="B23" t="s">
        <v>320</v>
      </c>
      <c r="C23">
        <v>86942</v>
      </c>
      <c r="D23">
        <v>0</v>
      </c>
      <c r="E23">
        <v>14882</v>
      </c>
      <c r="F23">
        <v>14882</v>
      </c>
      <c r="G23">
        <v>14285</v>
      </c>
      <c r="H23">
        <v>-597</v>
      </c>
      <c r="I23">
        <v>72060</v>
      </c>
      <c r="J23">
        <v>17</v>
      </c>
    </row>
    <row r="24" spans="1:10" x14ac:dyDescent="0.2">
      <c r="A24" s="65" t="s">
        <v>236</v>
      </c>
      <c r="B24" t="s">
        <v>321</v>
      </c>
      <c r="C24">
        <v>33868</v>
      </c>
      <c r="D24">
        <v>0</v>
      </c>
      <c r="E24">
        <v>4409</v>
      </c>
      <c r="F24">
        <v>4409</v>
      </c>
      <c r="G24">
        <v>5644</v>
      </c>
      <c r="H24">
        <v>1235</v>
      </c>
      <c r="I24">
        <v>29459</v>
      </c>
      <c r="J24">
        <v>13</v>
      </c>
    </row>
    <row r="25" spans="1:10" x14ac:dyDescent="0.2">
      <c r="A25" s="65" t="s">
        <v>237</v>
      </c>
      <c r="B25" t="s">
        <v>96</v>
      </c>
      <c r="C25">
        <v>894</v>
      </c>
      <c r="D25">
        <v>0</v>
      </c>
      <c r="E25">
        <v>135</v>
      </c>
      <c r="F25">
        <v>135</v>
      </c>
      <c r="G25">
        <v>0</v>
      </c>
      <c r="H25">
        <v>-135</v>
      </c>
      <c r="I25">
        <v>759</v>
      </c>
      <c r="J25">
        <v>15</v>
      </c>
    </row>
    <row r="26" spans="1:10" x14ac:dyDescent="0.2">
      <c r="A26" s="65" t="s">
        <v>238</v>
      </c>
      <c r="B26" t="s">
        <v>322</v>
      </c>
      <c r="C26">
        <v>2328</v>
      </c>
      <c r="D26">
        <v>0</v>
      </c>
      <c r="E26">
        <v>339</v>
      </c>
      <c r="F26">
        <v>339</v>
      </c>
      <c r="G26">
        <v>121</v>
      </c>
      <c r="H26">
        <v>-218</v>
      </c>
      <c r="I26">
        <v>1989</v>
      </c>
      <c r="J26">
        <v>15</v>
      </c>
    </row>
    <row r="27" spans="1:10" x14ac:dyDescent="0.2">
      <c r="A27" s="65" t="s">
        <v>239</v>
      </c>
      <c r="B27" t="s">
        <v>323</v>
      </c>
      <c r="C27">
        <v>8747</v>
      </c>
      <c r="D27">
        <v>0</v>
      </c>
      <c r="E27">
        <v>0</v>
      </c>
      <c r="F27">
        <v>0</v>
      </c>
      <c r="G27">
        <v>8747</v>
      </c>
      <c r="H27">
        <v>8747</v>
      </c>
      <c r="I27">
        <v>8747</v>
      </c>
      <c r="J27">
        <v>0</v>
      </c>
    </row>
    <row r="28" spans="1:10" x14ac:dyDescent="0.2">
      <c r="B28" s="65" t="s">
        <v>5</v>
      </c>
      <c r="C28">
        <v>962573</v>
      </c>
      <c r="D28">
        <v>0</v>
      </c>
      <c r="E28">
        <v>148273</v>
      </c>
      <c r="F28">
        <v>148273</v>
      </c>
      <c r="G28">
        <v>159247</v>
      </c>
      <c r="H28">
        <v>10974</v>
      </c>
      <c r="I28">
        <v>814300</v>
      </c>
      <c r="J28">
        <v>15</v>
      </c>
    </row>
    <row r="30" spans="1:10" x14ac:dyDescent="0.2">
      <c r="B30" s="49" t="s">
        <v>6</v>
      </c>
    </row>
    <row r="31" spans="1:10" x14ac:dyDescent="0.2">
      <c r="A31" s="65" t="s">
        <v>246</v>
      </c>
      <c r="B31" t="s">
        <v>100</v>
      </c>
      <c r="C31">
        <v>5453</v>
      </c>
      <c r="D31">
        <v>0</v>
      </c>
      <c r="E31">
        <v>490</v>
      </c>
      <c r="F31">
        <v>490</v>
      </c>
      <c r="G31">
        <v>500</v>
      </c>
      <c r="H31">
        <v>10</v>
      </c>
      <c r="I31">
        <v>4963</v>
      </c>
      <c r="J31">
        <v>9</v>
      </c>
    </row>
    <row r="32" spans="1:10" x14ac:dyDescent="0.2">
      <c r="A32" s="65" t="s">
        <v>247</v>
      </c>
      <c r="B32" t="s">
        <v>101</v>
      </c>
      <c r="C32">
        <v>10720</v>
      </c>
      <c r="D32">
        <v>0</v>
      </c>
      <c r="E32">
        <v>760</v>
      </c>
      <c r="F32">
        <v>760</v>
      </c>
      <c r="G32">
        <v>1520</v>
      </c>
      <c r="H32">
        <v>760</v>
      </c>
      <c r="I32">
        <v>9960</v>
      </c>
      <c r="J32">
        <v>7</v>
      </c>
    </row>
    <row r="33" spans="1:10" x14ac:dyDescent="0.2">
      <c r="A33" s="65" t="s">
        <v>248</v>
      </c>
      <c r="B33" t="s">
        <v>102</v>
      </c>
      <c r="C33">
        <v>10850</v>
      </c>
      <c r="D33">
        <v>0</v>
      </c>
      <c r="E33">
        <v>1510</v>
      </c>
      <c r="F33">
        <v>1510</v>
      </c>
      <c r="G33">
        <v>1578</v>
      </c>
      <c r="H33">
        <v>68</v>
      </c>
      <c r="I33">
        <v>9340</v>
      </c>
      <c r="J33">
        <v>14</v>
      </c>
    </row>
    <row r="34" spans="1:10" x14ac:dyDescent="0.2">
      <c r="A34" s="65" t="s">
        <v>249</v>
      </c>
      <c r="B34" t="s">
        <v>324</v>
      </c>
      <c r="C34">
        <v>2500</v>
      </c>
      <c r="D34">
        <v>0</v>
      </c>
      <c r="E34">
        <v>416</v>
      </c>
      <c r="F34">
        <v>416</v>
      </c>
      <c r="G34">
        <v>416</v>
      </c>
      <c r="H34">
        <v>0</v>
      </c>
      <c r="I34">
        <v>2084</v>
      </c>
      <c r="J34">
        <v>17</v>
      </c>
    </row>
    <row r="35" spans="1:10" x14ac:dyDescent="0.2">
      <c r="A35" s="65" t="s">
        <v>250</v>
      </c>
      <c r="B35" t="s">
        <v>103</v>
      </c>
      <c r="C35">
        <v>18500</v>
      </c>
      <c r="D35">
        <v>0</v>
      </c>
      <c r="E35">
        <v>604</v>
      </c>
      <c r="F35">
        <v>604</v>
      </c>
      <c r="G35">
        <v>3082</v>
      </c>
      <c r="H35">
        <v>2478</v>
      </c>
      <c r="I35">
        <v>17896</v>
      </c>
      <c r="J35">
        <v>3</v>
      </c>
    </row>
    <row r="36" spans="1:10" x14ac:dyDescent="0.2">
      <c r="A36" s="65" t="s">
        <v>251</v>
      </c>
      <c r="B36" t="s">
        <v>104</v>
      </c>
      <c r="C36">
        <v>5092</v>
      </c>
      <c r="D36">
        <v>0</v>
      </c>
      <c r="E36">
        <v>699</v>
      </c>
      <c r="F36">
        <v>699</v>
      </c>
      <c r="G36">
        <v>848</v>
      </c>
      <c r="H36">
        <v>149</v>
      </c>
      <c r="I36">
        <v>4393</v>
      </c>
      <c r="J36">
        <v>14</v>
      </c>
    </row>
    <row r="37" spans="1:10" x14ac:dyDescent="0.2">
      <c r="A37" s="65" t="s">
        <v>252</v>
      </c>
      <c r="B37" t="s">
        <v>325</v>
      </c>
      <c r="C37">
        <v>8723</v>
      </c>
      <c r="D37">
        <v>0</v>
      </c>
      <c r="E37">
        <v>2262</v>
      </c>
      <c r="F37">
        <v>2262</v>
      </c>
      <c r="G37">
        <v>2908</v>
      </c>
      <c r="H37">
        <v>646</v>
      </c>
      <c r="I37">
        <v>6461</v>
      </c>
      <c r="J37">
        <v>26</v>
      </c>
    </row>
    <row r="38" spans="1:10" x14ac:dyDescent="0.2">
      <c r="B38" s="65" t="s">
        <v>7</v>
      </c>
      <c r="C38">
        <v>61838</v>
      </c>
      <c r="D38">
        <v>0</v>
      </c>
      <c r="E38">
        <v>6741</v>
      </c>
      <c r="F38">
        <v>6741</v>
      </c>
      <c r="G38">
        <v>10852</v>
      </c>
      <c r="H38">
        <v>4111</v>
      </c>
      <c r="I38">
        <v>55097</v>
      </c>
      <c r="J38">
        <v>11</v>
      </c>
    </row>
    <row r="40" spans="1:10" x14ac:dyDescent="0.2">
      <c r="B40" s="49" t="s">
        <v>8</v>
      </c>
    </row>
    <row r="41" spans="1:10" x14ac:dyDescent="0.2">
      <c r="A41" s="65" t="s">
        <v>260</v>
      </c>
      <c r="B41" t="s">
        <v>327</v>
      </c>
      <c r="C41">
        <v>16111</v>
      </c>
      <c r="D41">
        <v>0</v>
      </c>
      <c r="E41">
        <v>1195</v>
      </c>
      <c r="F41">
        <v>1195</v>
      </c>
      <c r="G41">
        <v>2812</v>
      </c>
      <c r="H41">
        <v>1617</v>
      </c>
      <c r="I41">
        <v>14916</v>
      </c>
      <c r="J41">
        <v>7</v>
      </c>
    </row>
    <row r="42" spans="1:10" x14ac:dyDescent="0.2">
      <c r="A42" s="65" t="s">
        <v>260</v>
      </c>
      <c r="B42" t="s">
        <v>106</v>
      </c>
      <c r="C42">
        <v>38232</v>
      </c>
      <c r="D42">
        <v>496</v>
      </c>
      <c r="E42">
        <v>6020</v>
      </c>
      <c r="F42">
        <v>6516</v>
      </c>
      <c r="G42">
        <v>6727</v>
      </c>
      <c r="H42">
        <v>211</v>
      </c>
      <c r="I42">
        <v>31716</v>
      </c>
      <c r="J42">
        <v>17</v>
      </c>
    </row>
    <row r="43" spans="1:10" x14ac:dyDescent="0.2">
      <c r="A43" s="65" t="s">
        <v>261</v>
      </c>
      <c r="B43" t="s">
        <v>328</v>
      </c>
      <c r="C43">
        <v>9900</v>
      </c>
      <c r="D43">
        <v>0</v>
      </c>
      <c r="E43">
        <v>4558</v>
      </c>
      <c r="F43">
        <v>4558</v>
      </c>
      <c r="G43">
        <v>5205</v>
      </c>
      <c r="H43">
        <v>647</v>
      </c>
      <c r="I43">
        <v>5342</v>
      </c>
      <c r="J43">
        <v>46</v>
      </c>
    </row>
    <row r="44" spans="1:10" x14ac:dyDescent="0.2">
      <c r="A44" s="65" t="s">
        <v>262</v>
      </c>
      <c r="B44" t="s">
        <v>329</v>
      </c>
      <c r="C44">
        <v>11807</v>
      </c>
      <c r="D44">
        <v>0</v>
      </c>
      <c r="E44">
        <v>480</v>
      </c>
      <c r="F44">
        <v>480</v>
      </c>
      <c r="G44">
        <v>4693</v>
      </c>
      <c r="H44">
        <v>4213</v>
      </c>
      <c r="I44">
        <v>11327</v>
      </c>
      <c r="J44">
        <v>4</v>
      </c>
    </row>
    <row r="45" spans="1:10" x14ac:dyDescent="0.2">
      <c r="A45" s="65" t="s">
        <v>263</v>
      </c>
      <c r="B45" t="s">
        <v>109</v>
      </c>
      <c r="C45">
        <v>5175</v>
      </c>
      <c r="D45">
        <v>0</v>
      </c>
      <c r="E45">
        <v>0</v>
      </c>
      <c r="F45">
        <v>0</v>
      </c>
      <c r="G45">
        <v>0</v>
      </c>
      <c r="H45">
        <v>0</v>
      </c>
      <c r="I45">
        <v>5175</v>
      </c>
      <c r="J45">
        <v>0</v>
      </c>
    </row>
    <row r="46" spans="1:10" x14ac:dyDescent="0.2">
      <c r="A46" s="65" t="s">
        <v>264</v>
      </c>
      <c r="B46" t="s">
        <v>110</v>
      </c>
      <c r="C46">
        <v>0</v>
      </c>
      <c r="D46">
        <v>0</v>
      </c>
      <c r="E46">
        <v>116</v>
      </c>
      <c r="F46">
        <v>116</v>
      </c>
      <c r="G46">
        <v>0</v>
      </c>
      <c r="H46">
        <v>-116</v>
      </c>
      <c r="I46">
        <v>-116</v>
      </c>
      <c r="J46">
        <v>0</v>
      </c>
    </row>
    <row r="47" spans="1:10" x14ac:dyDescent="0.2">
      <c r="A47" s="65" t="s">
        <v>265</v>
      </c>
      <c r="B47" t="s">
        <v>330</v>
      </c>
      <c r="C47">
        <v>48267</v>
      </c>
      <c r="D47">
        <v>0</v>
      </c>
      <c r="E47">
        <v>7206</v>
      </c>
      <c r="F47">
        <v>7206</v>
      </c>
      <c r="G47">
        <v>8042</v>
      </c>
      <c r="H47">
        <v>836</v>
      </c>
      <c r="I47">
        <v>41061</v>
      </c>
      <c r="J47">
        <v>15</v>
      </c>
    </row>
    <row r="48" spans="1:10" x14ac:dyDescent="0.2">
      <c r="A48" s="65" t="s">
        <v>268</v>
      </c>
      <c r="B48" t="s">
        <v>331</v>
      </c>
      <c r="C48">
        <v>2205</v>
      </c>
      <c r="D48">
        <v>0</v>
      </c>
      <c r="E48">
        <v>0</v>
      </c>
      <c r="F48">
        <v>0</v>
      </c>
      <c r="G48">
        <v>0</v>
      </c>
      <c r="H48">
        <v>0</v>
      </c>
      <c r="I48">
        <v>2205</v>
      </c>
      <c r="J48">
        <v>0</v>
      </c>
    </row>
    <row r="49" spans="1:10" x14ac:dyDescent="0.2">
      <c r="A49" s="65" t="s">
        <v>266</v>
      </c>
      <c r="B49" t="s">
        <v>332</v>
      </c>
      <c r="C49">
        <v>13647</v>
      </c>
      <c r="D49">
        <v>0</v>
      </c>
      <c r="E49">
        <v>4132</v>
      </c>
      <c r="F49">
        <v>4132</v>
      </c>
      <c r="G49">
        <v>6367</v>
      </c>
      <c r="H49">
        <v>2235</v>
      </c>
      <c r="I49">
        <v>9515</v>
      </c>
      <c r="J49">
        <v>30</v>
      </c>
    </row>
    <row r="50" spans="1:10" x14ac:dyDescent="0.2">
      <c r="A50" s="65" t="s">
        <v>267</v>
      </c>
      <c r="B50" t="s">
        <v>333</v>
      </c>
      <c r="C50">
        <v>28336</v>
      </c>
      <c r="D50">
        <v>0</v>
      </c>
      <c r="E50">
        <v>18481</v>
      </c>
      <c r="F50">
        <v>18481</v>
      </c>
      <c r="G50">
        <v>23454</v>
      </c>
      <c r="H50">
        <v>4973</v>
      </c>
      <c r="I50">
        <v>9855</v>
      </c>
      <c r="J50">
        <v>65</v>
      </c>
    </row>
    <row r="51" spans="1:10" x14ac:dyDescent="0.2">
      <c r="A51" s="65" t="s">
        <v>289</v>
      </c>
      <c r="B51" t="s">
        <v>114</v>
      </c>
      <c r="C51">
        <v>13200</v>
      </c>
      <c r="D51">
        <v>0</v>
      </c>
      <c r="E51">
        <v>0</v>
      </c>
      <c r="F51">
        <v>0</v>
      </c>
      <c r="G51">
        <v>0</v>
      </c>
      <c r="H51">
        <v>0</v>
      </c>
      <c r="I51">
        <v>13200</v>
      </c>
      <c r="J51">
        <v>0</v>
      </c>
    </row>
    <row r="52" spans="1:10" x14ac:dyDescent="0.2">
      <c r="B52" s="65" t="s">
        <v>9</v>
      </c>
      <c r="C52">
        <v>186880</v>
      </c>
      <c r="D52">
        <v>496</v>
      </c>
      <c r="E52">
        <v>42188</v>
      </c>
      <c r="F52">
        <v>42684</v>
      </c>
      <c r="G52">
        <v>57300</v>
      </c>
      <c r="H52">
        <v>14616</v>
      </c>
      <c r="I52">
        <v>144196</v>
      </c>
      <c r="J52">
        <v>23</v>
      </c>
    </row>
    <row r="54" spans="1:10" x14ac:dyDescent="0.2">
      <c r="B54" s="65" t="s">
        <v>155</v>
      </c>
      <c r="C54">
        <v>1211291</v>
      </c>
      <c r="D54">
        <v>496</v>
      </c>
      <c r="E54">
        <v>197202</v>
      </c>
      <c r="F54">
        <v>197698</v>
      </c>
      <c r="G54">
        <v>227399</v>
      </c>
      <c r="H54">
        <v>29701</v>
      </c>
      <c r="I54">
        <v>1013593</v>
      </c>
      <c r="J54">
        <v>16</v>
      </c>
    </row>
    <row r="56" spans="1:10" x14ac:dyDescent="0.2">
      <c r="B56" s="49" t="s">
        <v>22</v>
      </c>
    </row>
    <row r="57" spans="1:10" x14ac:dyDescent="0.2"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</row>
    <row r="58" spans="1:10" x14ac:dyDescent="0.2">
      <c r="C58">
        <v>71887</v>
      </c>
      <c r="D58">
        <v>0</v>
      </c>
      <c r="E58">
        <v>0</v>
      </c>
      <c r="F58">
        <v>0</v>
      </c>
      <c r="G58">
        <v>0</v>
      </c>
      <c r="H58">
        <v>0</v>
      </c>
      <c r="I58">
        <v>71887</v>
      </c>
      <c r="J58">
        <v>0</v>
      </c>
    </row>
    <row r="59" spans="1:10" x14ac:dyDescent="0.2">
      <c r="B59" s="65" t="s">
        <v>302</v>
      </c>
      <c r="C59">
        <v>1283178</v>
      </c>
      <c r="D59">
        <v>496</v>
      </c>
      <c r="E59">
        <v>197202</v>
      </c>
      <c r="F59">
        <v>197698</v>
      </c>
      <c r="G59">
        <v>227399</v>
      </c>
      <c r="H59">
        <v>29701</v>
      </c>
      <c r="I59">
        <v>1085480</v>
      </c>
      <c r="J59">
        <v>15</v>
      </c>
    </row>
    <row r="61" spans="1:10" x14ac:dyDescent="0.2">
      <c r="B61" s="49" t="s">
        <v>60</v>
      </c>
    </row>
    <row r="62" spans="1:10" x14ac:dyDescent="0.2">
      <c r="A62" s="65" t="s">
        <v>281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</row>
    <row r="63" spans="1:10" x14ac:dyDescent="0.2">
      <c r="A63" s="65" t="s">
        <v>284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</row>
    <row r="64" spans="1:10" x14ac:dyDescent="0.2">
      <c r="A64" s="65" t="s">
        <v>286</v>
      </c>
      <c r="C64">
        <v>13200</v>
      </c>
      <c r="D64">
        <v>0</v>
      </c>
      <c r="E64">
        <v>0</v>
      </c>
      <c r="F64">
        <v>0</v>
      </c>
      <c r="G64">
        <v>0</v>
      </c>
      <c r="H64">
        <v>0</v>
      </c>
      <c r="I64">
        <v>13200</v>
      </c>
      <c r="J64">
        <v>0</v>
      </c>
    </row>
    <row r="65" spans="1:10" x14ac:dyDescent="0.2">
      <c r="B65" s="65" t="s">
        <v>26</v>
      </c>
      <c r="C65">
        <v>13200</v>
      </c>
      <c r="D65">
        <v>0</v>
      </c>
      <c r="E65">
        <v>0</v>
      </c>
      <c r="F65">
        <v>0</v>
      </c>
      <c r="G65">
        <v>0</v>
      </c>
      <c r="H65">
        <v>0</v>
      </c>
      <c r="I65">
        <v>13200</v>
      </c>
      <c r="J65">
        <v>0</v>
      </c>
    </row>
    <row r="67" spans="1:10" x14ac:dyDescent="0.2">
      <c r="B67" s="49" t="s">
        <v>62</v>
      </c>
    </row>
    <row r="68" spans="1:10" x14ac:dyDescent="0.2">
      <c r="A68" t="s">
        <v>287</v>
      </c>
    </row>
    <row r="69" spans="1:10" x14ac:dyDescent="0.2">
      <c r="A69" t="s">
        <v>287</v>
      </c>
      <c r="C69">
        <v>13200</v>
      </c>
      <c r="D69">
        <v>0</v>
      </c>
      <c r="E69">
        <v>572</v>
      </c>
      <c r="F69">
        <v>572</v>
      </c>
      <c r="G69">
        <v>0</v>
      </c>
      <c r="H69">
        <v>-572</v>
      </c>
      <c r="I69">
        <v>12628</v>
      </c>
      <c r="J69">
        <v>4</v>
      </c>
    </row>
    <row r="70" spans="1:10" x14ac:dyDescent="0.2">
      <c r="A70" s="65" t="s">
        <v>304</v>
      </c>
    </row>
    <row r="71" spans="1:10" x14ac:dyDescent="0.2">
      <c r="A71" t="s">
        <v>288</v>
      </c>
    </row>
    <row r="72" spans="1:10" x14ac:dyDescent="0.2">
      <c r="A72" t="s">
        <v>288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</row>
    <row r="73" spans="1:10" x14ac:dyDescent="0.2">
      <c r="B73" s="65" t="s">
        <v>306</v>
      </c>
      <c r="C73">
        <v>13200</v>
      </c>
      <c r="D73">
        <v>0</v>
      </c>
      <c r="E73">
        <v>572</v>
      </c>
      <c r="F73">
        <v>572</v>
      </c>
      <c r="G73">
        <v>0</v>
      </c>
      <c r="H73">
        <v>-572</v>
      </c>
      <c r="I73">
        <v>12628</v>
      </c>
      <c r="J73">
        <v>4</v>
      </c>
    </row>
    <row r="75" spans="1:10" x14ac:dyDescent="0.2">
      <c r="B75" s="49" t="s">
        <v>74</v>
      </c>
    </row>
    <row r="78" spans="1:10" x14ac:dyDescent="0.2">
      <c r="B78" s="65" t="s">
        <v>302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8"/>
  <sheetViews>
    <sheetView workbookViewId="0">
      <selection activeCell="B12" sqref="B12"/>
    </sheetView>
  </sheetViews>
  <sheetFormatPr defaultColWidth="9.140625" defaultRowHeight="12.75" x14ac:dyDescent="0.2"/>
  <cols>
    <col min="1" max="1" width="4.42578125" customWidth="1"/>
    <col min="2" max="2" width="57" customWidth="1"/>
    <col min="3" max="3" width="11.5703125" style="20" customWidth="1"/>
    <col min="4" max="4" width="12.140625" style="20" customWidth="1"/>
    <col min="5" max="5" width="148.85546875" style="48" bestFit="1" customWidth="1"/>
  </cols>
  <sheetData>
    <row r="1" spans="1:6" ht="25.5" customHeight="1" thickBot="1" x14ac:dyDescent="0.35">
      <c r="A1" s="192" t="s">
        <v>118</v>
      </c>
      <c r="B1" s="193"/>
    </row>
    <row r="2" spans="1:6" ht="32.25" customHeight="1" x14ac:dyDescent="0.2">
      <c r="A2" s="15"/>
      <c r="B2" s="72" t="s">
        <v>211</v>
      </c>
      <c r="C2" s="28"/>
    </row>
    <row r="3" spans="1:6" ht="18.75" customHeight="1" x14ac:dyDescent="0.25">
      <c r="A3" s="3"/>
    </row>
    <row r="4" spans="1:6" s="2" customFormat="1" ht="45.75" customHeight="1" x14ac:dyDescent="0.2">
      <c r="C4" s="2" t="s">
        <v>208</v>
      </c>
      <c r="D4" s="2" t="s">
        <v>209</v>
      </c>
      <c r="E4" s="2" t="s">
        <v>13</v>
      </c>
    </row>
    <row r="5" spans="1:6" s="2" customFormat="1" ht="22.5" customHeight="1" x14ac:dyDescent="0.2">
      <c r="B5" s="6" t="s">
        <v>15</v>
      </c>
    </row>
    <row r="6" spans="1:6" x14ac:dyDescent="0.2">
      <c r="F6" s="56"/>
    </row>
    <row r="7" spans="1:6" ht="12.75" customHeight="1" x14ac:dyDescent="0.2">
      <c r="A7" s="1"/>
      <c r="B7" s="1" t="s">
        <v>57</v>
      </c>
      <c r="C7" s="25"/>
      <c r="D7" s="25"/>
      <c r="F7" s="56"/>
    </row>
    <row r="8" spans="1:6" ht="12.75" customHeight="1" x14ac:dyDescent="0.2">
      <c r="A8" s="1"/>
      <c r="B8" t="s">
        <v>174</v>
      </c>
      <c r="C8" s="25"/>
      <c r="D8" s="20">
        <v>7215</v>
      </c>
      <c r="E8" s="62" t="s">
        <v>210</v>
      </c>
      <c r="F8" s="56"/>
    </row>
    <row r="9" spans="1:6" ht="30" customHeight="1" x14ac:dyDescent="0.2">
      <c r="A9" s="1"/>
      <c r="B9" s="5" t="s">
        <v>83</v>
      </c>
      <c r="C9" s="45"/>
      <c r="D9" s="20">
        <v>6599</v>
      </c>
      <c r="E9" s="62" t="s">
        <v>185</v>
      </c>
      <c r="F9" s="56"/>
    </row>
    <row r="10" spans="1:6" ht="26.25" customHeight="1" x14ac:dyDescent="0.2">
      <c r="A10" s="49"/>
      <c r="B10" s="65" t="s">
        <v>178</v>
      </c>
      <c r="C10" s="45"/>
      <c r="D10" s="20">
        <v>5013</v>
      </c>
      <c r="F10" s="56"/>
    </row>
    <row r="11" spans="1:6" x14ac:dyDescent="0.2">
      <c r="B11" s="5" t="s">
        <v>85</v>
      </c>
      <c r="C11" s="45">
        <v>19440</v>
      </c>
      <c r="D11" s="20">
        <v>25941</v>
      </c>
      <c r="E11" s="62" t="s">
        <v>198</v>
      </c>
      <c r="F11" s="56"/>
    </row>
    <row r="12" spans="1:6" ht="12.75" customHeight="1" x14ac:dyDescent="0.2">
      <c r="B12" s="5"/>
      <c r="C12" s="45"/>
      <c r="E12" s="62"/>
      <c r="F12" s="56"/>
    </row>
    <row r="13" spans="1:6" ht="22.5" customHeight="1" x14ac:dyDescent="0.2">
      <c r="A13" s="1"/>
      <c r="B13" s="1" t="s">
        <v>58</v>
      </c>
      <c r="C13" s="23"/>
      <c r="D13" s="29"/>
      <c r="F13" s="56"/>
    </row>
    <row r="14" spans="1:6" x14ac:dyDescent="0.2">
      <c r="B14" s="1" t="s">
        <v>4</v>
      </c>
      <c r="C14" s="23"/>
      <c r="D14" s="29"/>
      <c r="F14" s="56"/>
    </row>
    <row r="15" spans="1:6" ht="12.75" customHeight="1" x14ac:dyDescent="0.2">
      <c r="B15" t="s">
        <v>89</v>
      </c>
      <c r="C15" s="45">
        <v>476282</v>
      </c>
      <c r="D15" s="20">
        <v>469751</v>
      </c>
      <c r="E15" s="62" t="s">
        <v>207</v>
      </c>
      <c r="F15" s="56"/>
    </row>
    <row r="16" spans="1:6" x14ac:dyDescent="0.2">
      <c r="C16" s="45"/>
      <c r="E16" s="62"/>
      <c r="F16" s="56"/>
    </row>
    <row r="17" spans="2:6" x14ac:dyDescent="0.2">
      <c r="B17" s="1" t="s">
        <v>6</v>
      </c>
      <c r="C17" s="23"/>
      <c r="D17" s="29"/>
      <c r="F17" s="56"/>
    </row>
    <row r="18" spans="2:6" x14ac:dyDescent="0.2">
      <c r="B18" t="s">
        <v>100</v>
      </c>
      <c r="C18" s="45">
        <v>26000</v>
      </c>
      <c r="D18" s="20">
        <v>21230</v>
      </c>
      <c r="E18" s="62" t="s">
        <v>212</v>
      </c>
      <c r="F18" s="56"/>
    </row>
    <row r="19" spans="2:6" x14ac:dyDescent="0.2">
      <c r="C19" s="23"/>
      <c r="D19" s="29"/>
      <c r="F19" s="56"/>
    </row>
    <row r="20" spans="2:6" x14ac:dyDescent="0.2">
      <c r="B20" s="1" t="s">
        <v>8</v>
      </c>
      <c r="C20" s="23"/>
      <c r="D20" s="29"/>
      <c r="F20" s="56"/>
    </row>
    <row r="21" spans="2:6" ht="15" customHeight="1" x14ac:dyDescent="0.2">
      <c r="B21" s="5" t="s">
        <v>107</v>
      </c>
      <c r="C21" s="23">
        <v>20000</v>
      </c>
      <c r="D21" s="20">
        <v>10249</v>
      </c>
      <c r="E21" s="62" t="s">
        <v>206</v>
      </c>
      <c r="F21" s="56"/>
    </row>
    <row r="22" spans="2:6" x14ac:dyDescent="0.2">
      <c r="B22" s="1"/>
      <c r="C22" s="23"/>
      <c r="D22" s="29"/>
    </row>
    <row r="23" spans="2:6" x14ac:dyDescent="0.2">
      <c r="C23" s="25"/>
      <c r="D23" s="25"/>
    </row>
    <row r="25" spans="2:6" x14ac:dyDescent="0.2">
      <c r="B25" s="39"/>
      <c r="C25" s="41"/>
      <c r="D25" s="54"/>
      <c r="E25" s="60"/>
    </row>
    <row r="26" spans="2:6" x14ac:dyDescent="0.2">
      <c r="C26" s="40"/>
      <c r="D26" s="53"/>
      <c r="E26" s="60"/>
    </row>
    <row r="27" spans="2:6" s="1" customFormat="1" ht="21" customHeight="1" x14ac:dyDescent="0.2">
      <c r="C27" s="42"/>
      <c r="D27" s="25"/>
      <c r="E27" s="49"/>
    </row>
    <row r="29" spans="2:6" x14ac:dyDescent="0.2">
      <c r="B29" s="1"/>
    </row>
    <row r="30" spans="2:6" ht="20.25" customHeight="1" x14ac:dyDescent="0.2">
      <c r="B30" s="43"/>
      <c r="C30" s="44"/>
      <c r="D30" s="44"/>
      <c r="E30" s="60"/>
    </row>
    <row r="31" spans="2:6" ht="14.25" customHeight="1" x14ac:dyDescent="0.2">
      <c r="C31" s="40"/>
      <c r="D31" s="53"/>
      <c r="E31" s="60"/>
    </row>
    <row r="32" spans="2:6" x14ac:dyDescent="0.2">
      <c r="B32" s="5"/>
      <c r="C32" s="44"/>
      <c r="D32" s="55"/>
      <c r="E32" s="60"/>
    </row>
    <row r="33" spans="2:5" x14ac:dyDescent="0.2">
      <c r="C33" s="40"/>
      <c r="D33" s="53"/>
      <c r="E33" s="60"/>
    </row>
    <row r="34" spans="2:5" s="1" customFormat="1" ht="17.25" customHeight="1" x14ac:dyDescent="0.2">
      <c r="C34" s="25"/>
      <c r="D34" s="25"/>
      <c r="E34" s="61"/>
    </row>
    <row r="38" spans="2:5" x14ac:dyDescent="0.2">
      <c r="B38" s="65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86"/>
  <sheetViews>
    <sheetView topLeftCell="A16" workbookViewId="0">
      <selection activeCell="B12" sqref="B12"/>
    </sheetView>
  </sheetViews>
  <sheetFormatPr defaultRowHeight="12.75" x14ac:dyDescent="0.2"/>
  <cols>
    <col min="1" max="1" width="45.85546875" bestFit="1" customWidth="1"/>
    <col min="2" max="2" width="13.5703125" bestFit="1" customWidth="1"/>
    <col min="3" max="3" width="20.5703125" bestFit="1" customWidth="1"/>
    <col min="4" max="4" width="16.85546875" bestFit="1" customWidth="1"/>
    <col min="5" max="5" width="19.5703125" bestFit="1" customWidth="1"/>
    <col min="6" max="6" width="17.85546875" bestFit="1" customWidth="1"/>
    <col min="7" max="7" width="16.42578125" bestFit="1" customWidth="1"/>
    <col min="8" max="8" width="7.5703125" bestFit="1" customWidth="1"/>
    <col min="9" max="9" width="7.85546875" bestFit="1" customWidth="1"/>
  </cols>
  <sheetData>
    <row r="1" spans="1:9" x14ac:dyDescent="0.2">
      <c r="B1" t="s">
        <v>0</v>
      </c>
      <c r="C1" t="s">
        <v>1</v>
      </c>
      <c r="D1" t="s">
        <v>129</v>
      </c>
      <c r="E1" t="s">
        <v>130</v>
      </c>
      <c r="F1" t="s">
        <v>131</v>
      </c>
      <c r="G1" t="s">
        <v>2</v>
      </c>
      <c r="H1" t="s">
        <v>132</v>
      </c>
      <c r="I1" t="s">
        <v>133</v>
      </c>
    </row>
    <row r="3" spans="1:9" x14ac:dyDescent="0.2">
      <c r="A3" t="s">
        <v>134</v>
      </c>
    </row>
    <row r="4" spans="1:9" x14ac:dyDescent="0.2">
      <c r="A4" t="s">
        <v>176</v>
      </c>
      <c r="B4">
        <v>0</v>
      </c>
      <c r="C4">
        <v>0</v>
      </c>
      <c r="D4">
        <v>7215</v>
      </c>
      <c r="E4">
        <v>7215</v>
      </c>
      <c r="F4">
        <v>0</v>
      </c>
      <c r="G4">
        <v>-7215</v>
      </c>
      <c r="H4">
        <v>-7215</v>
      </c>
      <c r="I4">
        <v>0</v>
      </c>
    </row>
    <row r="5" spans="1:9" x14ac:dyDescent="0.2">
      <c r="A5" t="s">
        <v>135</v>
      </c>
      <c r="B5">
        <v>0</v>
      </c>
      <c r="C5">
        <v>0</v>
      </c>
      <c r="D5">
        <v>6599</v>
      </c>
      <c r="E5">
        <v>6599</v>
      </c>
      <c r="F5">
        <v>0</v>
      </c>
      <c r="G5">
        <v>-6599</v>
      </c>
      <c r="H5">
        <v>-6599</v>
      </c>
      <c r="I5">
        <v>0</v>
      </c>
    </row>
    <row r="6" spans="1:9" x14ac:dyDescent="0.2">
      <c r="A6" t="s">
        <v>184</v>
      </c>
      <c r="B6">
        <v>22500</v>
      </c>
      <c r="C6">
        <v>0</v>
      </c>
      <c r="D6">
        <v>38543</v>
      </c>
      <c r="E6">
        <v>38543</v>
      </c>
      <c r="F6">
        <v>22500</v>
      </c>
      <c r="G6">
        <v>-16043</v>
      </c>
      <c r="H6">
        <v>-16043</v>
      </c>
      <c r="I6">
        <v>171</v>
      </c>
    </row>
    <row r="7" spans="1:9" x14ac:dyDescent="0.2">
      <c r="A7" t="s">
        <v>84</v>
      </c>
      <c r="B7">
        <v>30000</v>
      </c>
      <c r="C7">
        <v>0</v>
      </c>
      <c r="D7">
        <v>21536</v>
      </c>
      <c r="E7">
        <v>21536</v>
      </c>
      <c r="F7">
        <v>30000</v>
      </c>
      <c r="G7">
        <v>8464</v>
      </c>
      <c r="H7">
        <v>8464</v>
      </c>
      <c r="I7">
        <v>72</v>
      </c>
    </row>
    <row r="8" spans="1:9" x14ac:dyDescent="0.2">
      <c r="A8" t="s">
        <v>136</v>
      </c>
      <c r="B8">
        <v>19440</v>
      </c>
      <c r="C8">
        <v>0</v>
      </c>
      <c r="D8">
        <v>25941</v>
      </c>
      <c r="E8">
        <v>25941</v>
      </c>
      <c r="F8">
        <v>19440</v>
      </c>
      <c r="G8">
        <v>-6501</v>
      </c>
      <c r="H8">
        <v>-6501</v>
      </c>
      <c r="I8">
        <v>133</v>
      </c>
    </row>
    <row r="9" spans="1:9" x14ac:dyDescent="0.2">
      <c r="A9" t="s">
        <v>137</v>
      </c>
      <c r="B9">
        <v>0</v>
      </c>
      <c r="C9">
        <v>0</v>
      </c>
      <c r="D9">
        <v>14308</v>
      </c>
      <c r="E9">
        <v>14308</v>
      </c>
      <c r="F9">
        <v>0</v>
      </c>
      <c r="G9">
        <v>-14308</v>
      </c>
      <c r="H9">
        <v>-14308</v>
      </c>
      <c r="I9">
        <v>0</v>
      </c>
    </row>
    <row r="10" spans="1:9" x14ac:dyDescent="0.2">
      <c r="A10" t="s">
        <v>138</v>
      </c>
      <c r="B10">
        <v>2000</v>
      </c>
      <c r="C10">
        <v>0</v>
      </c>
      <c r="D10">
        <v>13967</v>
      </c>
      <c r="E10">
        <v>13967</v>
      </c>
      <c r="F10">
        <v>2000</v>
      </c>
      <c r="G10">
        <v>-11967</v>
      </c>
      <c r="H10">
        <v>-11967</v>
      </c>
      <c r="I10">
        <v>698</v>
      </c>
    </row>
    <row r="11" spans="1:9" x14ac:dyDescent="0.2">
      <c r="A11" t="s">
        <v>88</v>
      </c>
      <c r="B11">
        <v>0</v>
      </c>
      <c r="C11">
        <v>0</v>
      </c>
      <c r="D11">
        <v>14164</v>
      </c>
      <c r="E11">
        <v>14164</v>
      </c>
      <c r="F11">
        <v>0</v>
      </c>
      <c r="G11">
        <v>-14164</v>
      </c>
      <c r="H11">
        <v>-14164</v>
      </c>
      <c r="I11">
        <v>0</v>
      </c>
    </row>
    <row r="13" spans="1:9" x14ac:dyDescent="0.2">
      <c r="A13" t="s">
        <v>24</v>
      </c>
      <c r="B13">
        <v>73940</v>
      </c>
      <c r="C13">
        <v>0</v>
      </c>
      <c r="D13">
        <v>142273</v>
      </c>
      <c r="E13">
        <v>142273</v>
      </c>
      <c r="F13">
        <v>73940</v>
      </c>
      <c r="G13">
        <v>-68333</v>
      </c>
      <c r="H13">
        <v>-68333</v>
      </c>
      <c r="I13">
        <v>192</v>
      </c>
    </row>
    <row r="16" spans="1:9" x14ac:dyDescent="0.2">
      <c r="A16" t="s">
        <v>139</v>
      </c>
    </row>
    <row r="17" spans="1:9" x14ac:dyDescent="0.2">
      <c r="A17" t="s">
        <v>4</v>
      </c>
    </row>
    <row r="18" spans="1:9" x14ac:dyDescent="0.2">
      <c r="A18" t="s">
        <v>89</v>
      </c>
      <c r="B18">
        <v>476282</v>
      </c>
      <c r="C18">
        <v>0</v>
      </c>
      <c r="D18">
        <v>469751</v>
      </c>
      <c r="E18">
        <v>469751</v>
      </c>
      <c r="F18">
        <v>476282</v>
      </c>
      <c r="G18">
        <v>6531</v>
      </c>
      <c r="H18">
        <v>6531</v>
      </c>
      <c r="I18">
        <v>99</v>
      </c>
    </row>
    <row r="19" spans="1:9" x14ac:dyDescent="0.2">
      <c r="A19" t="s">
        <v>140</v>
      </c>
      <c r="B19">
        <v>18000</v>
      </c>
      <c r="C19">
        <v>0</v>
      </c>
      <c r="D19">
        <v>23800</v>
      </c>
      <c r="E19">
        <v>23800</v>
      </c>
      <c r="F19">
        <v>18000</v>
      </c>
      <c r="G19">
        <v>-5800</v>
      </c>
      <c r="H19">
        <v>-5800</v>
      </c>
      <c r="I19">
        <v>132</v>
      </c>
    </row>
    <row r="20" spans="1:9" x14ac:dyDescent="0.2">
      <c r="A20" t="s">
        <v>91</v>
      </c>
      <c r="B20">
        <v>229000</v>
      </c>
      <c r="C20">
        <v>0</v>
      </c>
      <c r="D20">
        <v>228527</v>
      </c>
      <c r="E20">
        <v>228527</v>
      </c>
      <c r="F20">
        <v>229000</v>
      </c>
      <c r="G20">
        <v>473</v>
      </c>
      <c r="H20">
        <v>473</v>
      </c>
      <c r="I20">
        <v>100</v>
      </c>
    </row>
    <row r="21" spans="1:9" x14ac:dyDescent="0.2">
      <c r="A21" t="s">
        <v>94</v>
      </c>
      <c r="B21">
        <v>22700</v>
      </c>
      <c r="C21">
        <v>0</v>
      </c>
      <c r="D21">
        <v>24268</v>
      </c>
      <c r="E21">
        <v>24268</v>
      </c>
      <c r="F21">
        <v>22700</v>
      </c>
      <c r="G21">
        <v>-1568</v>
      </c>
      <c r="H21">
        <v>-1568</v>
      </c>
      <c r="I21">
        <v>107</v>
      </c>
    </row>
    <row r="22" spans="1:9" x14ac:dyDescent="0.2">
      <c r="A22" t="s">
        <v>92</v>
      </c>
      <c r="B22">
        <v>66000</v>
      </c>
      <c r="C22">
        <v>0</v>
      </c>
      <c r="D22">
        <v>68457</v>
      </c>
      <c r="E22">
        <v>68457</v>
      </c>
      <c r="F22">
        <v>66000</v>
      </c>
      <c r="G22">
        <v>-2457</v>
      </c>
      <c r="H22">
        <v>-2457</v>
      </c>
      <c r="I22">
        <v>104</v>
      </c>
    </row>
    <row r="23" spans="1:9" x14ac:dyDescent="0.2">
      <c r="A23" t="s">
        <v>93</v>
      </c>
      <c r="B23">
        <v>25000</v>
      </c>
      <c r="C23">
        <v>0</v>
      </c>
      <c r="D23">
        <v>26688</v>
      </c>
      <c r="E23">
        <v>26688</v>
      </c>
      <c r="F23">
        <v>25000</v>
      </c>
      <c r="G23">
        <v>-1688</v>
      </c>
      <c r="H23">
        <v>-1688</v>
      </c>
      <c r="I23">
        <v>107</v>
      </c>
    </row>
    <row r="24" spans="1:9" x14ac:dyDescent="0.2">
      <c r="A24" t="s">
        <v>141</v>
      </c>
      <c r="B24">
        <v>23000</v>
      </c>
      <c r="C24">
        <v>0</v>
      </c>
      <c r="D24">
        <v>19712</v>
      </c>
      <c r="E24">
        <v>19712</v>
      </c>
      <c r="F24">
        <v>23000</v>
      </c>
      <c r="G24">
        <v>3288</v>
      </c>
      <c r="H24">
        <v>3288</v>
      </c>
      <c r="I24">
        <v>86</v>
      </c>
    </row>
    <row r="25" spans="1:9" x14ac:dyDescent="0.2">
      <c r="A25" t="s">
        <v>142</v>
      </c>
      <c r="B25">
        <v>36000</v>
      </c>
      <c r="C25">
        <v>0</v>
      </c>
      <c r="D25">
        <v>35104</v>
      </c>
      <c r="E25">
        <v>35104</v>
      </c>
      <c r="F25">
        <v>36000</v>
      </c>
      <c r="G25">
        <v>896</v>
      </c>
      <c r="H25">
        <v>896</v>
      </c>
      <c r="I25">
        <v>98</v>
      </c>
    </row>
    <row r="26" spans="1:9" x14ac:dyDescent="0.2">
      <c r="A26" t="s">
        <v>96</v>
      </c>
      <c r="B26">
        <v>2500</v>
      </c>
      <c r="C26">
        <v>0</v>
      </c>
      <c r="D26">
        <v>2212</v>
      </c>
      <c r="E26">
        <v>2212</v>
      </c>
      <c r="F26">
        <v>2500</v>
      </c>
      <c r="G26">
        <v>288</v>
      </c>
      <c r="H26">
        <v>288</v>
      </c>
      <c r="I26">
        <v>88</v>
      </c>
    </row>
    <row r="27" spans="1:9" x14ac:dyDescent="0.2">
      <c r="A27" t="s">
        <v>143</v>
      </c>
      <c r="B27">
        <v>8000</v>
      </c>
      <c r="C27">
        <v>0</v>
      </c>
      <c r="D27">
        <v>11539</v>
      </c>
      <c r="E27">
        <v>11539</v>
      </c>
      <c r="F27">
        <v>8000</v>
      </c>
      <c r="G27">
        <v>-3539</v>
      </c>
      <c r="H27">
        <v>-3539</v>
      </c>
      <c r="I27">
        <v>144</v>
      </c>
    </row>
    <row r="28" spans="1:9" x14ac:dyDescent="0.2">
      <c r="A28" t="s">
        <v>144</v>
      </c>
      <c r="B28">
        <v>10324</v>
      </c>
      <c r="C28">
        <v>0</v>
      </c>
      <c r="D28">
        <v>10324</v>
      </c>
      <c r="E28">
        <v>10324</v>
      </c>
      <c r="F28">
        <v>10324</v>
      </c>
      <c r="G28">
        <v>0</v>
      </c>
      <c r="H28">
        <v>0</v>
      </c>
      <c r="I28">
        <v>100</v>
      </c>
    </row>
    <row r="29" spans="1:9" x14ac:dyDescent="0.2">
      <c r="A29" t="s">
        <v>145</v>
      </c>
      <c r="B29">
        <v>4433</v>
      </c>
      <c r="C29">
        <v>0</v>
      </c>
      <c r="D29">
        <v>4433</v>
      </c>
      <c r="E29">
        <v>4433</v>
      </c>
      <c r="F29">
        <v>4433</v>
      </c>
      <c r="G29">
        <v>0</v>
      </c>
      <c r="H29">
        <v>0</v>
      </c>
      <c r="I29">
        <v>100</v>
      </c>
    </row>
    <row r="30" spans="1:9" x14ac:dyDescent="0.2">
      <c r="A30" t="s">
        <v>5</v>
      </c>
      <c r="B30">
        <v>921239</v>
      </c>
      <c r="C30">
        <v>0</v>
      </c>
      <c r="D30">
        <v>924815</v>
      </c>
      <c r="E30">
        <v>924815</v>
      </c>
      <c r="F30">
        <v>921239</v>
      </c>
      <c r="G30">
        <v>-3576</v>
      </c>
      <c r="H30">
        <v>-3576</v>
      </c>
      <c r="I30">
        <v>100</v>
      </c>
    </row>
    <row r="32" spans="1:9" x14ac:dyDescent="0.2">
      <c r="A32" t="s">
        <v>6</v>
      </c>
    </row>
    <row r="33" spans="1:9" x14ac:dyDescent="0.2">
      <c r="A33" t="s">
        <v>100</v>
      </c>
      <c r="B33">
        <v>26000</v>
      </c>
      <c r="C33">
        <v>0</v>
      </c>
      <c r="D33">
        <v>21230</v>
      </c>
      <c r="E33">
        <v>21230</v>
      </c>
      <c r="F33">
        <v>26000</v>
      </c>
      <c r="G33">
        <v>4770</v>
      </c>
      <c r="H33">
        <v>4770</v>
      </c>
      <c r="I33">
        <v>82</v>
      </c>
    </row>
    <row r="34" spans="1:9" x14ac:dyDescent="0.2">
      <c r="A34" t="s">
        <v>101</v>
      </c>
      <c r="B34">
        <v>600</v>
      </c>
      <c r="C34">
        <v>0</v>
      </c>
      <c r="D34">
        <v>509</v>
      </c>
      <c r="E34">
        <v>509</v>
      </c>
      <c r="F34">
        <v>600</v>
      </c>
      <c r="G34">
        <v>91</v>
      </c>
      <c r="H34">
        <v>91</v>
      </c>
      <c r="I34">
        <v>85</v>
      </c>
    </row>
    <row r="35" spans="1:9" x14ac:dyDescent="0.2">
      <c r="A35" t="s">
        <v>146</v>
      </c>
      <c r="B35">
        <v>13500</v>
      </c>
      <c r="C35">
        <v>0</v>
      </c>
      <c r="D35">
        <v>18555</v>
      </c>
      <c r="E35">
        <v>18555</v>
      </c>
      <c r="F35">
        <v>13500</v>
      </c>
      <c r="G35">
        <v>-5055</v>
      </c>
      <c r="H35">
        <v>-5055</v>
      </c>
      <c r="I35">
        <v>137</v>
      </c>
    </row>
    <row r="36" spans="1:9" x14ac:dyDescent="0.2">
      <c r="A36" t="s">
        <v>116</v>
      </c>
      <c r="B36">
        <v>4000</v>
      </c>
      <c r="C36">
        <v>0</v>
      </c>
      <c r="D36">
        <v>2770</v>
      </c>
      <c r="E36">
        <v>2770</v>
      </c>
      <c r="F36">
        <v>4000</v>
      </c>
      <c r="G36">
        <v>1230</v>
      </c>
      <c r="H36">
        <v>1230</v>
      </c>
      <c r="I36">
        <v>69</v>
      </c>
    </row>
    <row r="37" spans="1:9" x14ac:dyDescent="0.2">
      <c r="A37" t="s">
        <v>103</v>
      </c>
      <c r="B37">
        <v>12000</v>
      </c>
      <c r="C37">
        <v>0</v>
      </c>
      <c r="D37">
        <v>13202</v>
      </c>
      <c r="E37">
        <v>13202</v>
      </c>
      <c r="F37">
        <v>12000</v>
      </c>
      <c r="G37">
        <v>-1202</v>
      </c>
      <c r="H37">
        <v>-1202</v>
      </c>
      <c r="I37">
        <v>110</v>
      </c>
    </row>
    <row r="38" spans="1:9" x14ac:dyDescent="0.2">
      <c r="A38" t="s">
        <v>147</v>
      </c>
      <c r="B38">
        <v>5616</v>
      </c>
      <c r="C38">
        <v>0</v>
      </c>
      <c r="D38">
        <v>1874</v>
      </c>
      <c r="E38">
        <v>1874</v>
      </c>
      <c r="F38">
        <v>5616</v>
      </c>
      <c r="G38">
        <v>3742</v>
      </c>
      <c r="H38">
        <v>3742</v>
      </c>
      <c r="I38">
        <v>33</v>
      </c>
    </row>
    <row r="39" spans="1:9" x14ac:dyDescent="0.2">
      <c r="A39" t="s">
        <v>105</v>
      </c>
      <c r="B39">
        <v>4200</v>
      </c>
      <c r="C39">
        <v>0</v>
      </c>
      <c r="D39">
        <v>3350</v>
      </c>
      <c r="E39">
        <v>3350</v>
      </c>
      <c r="F39">
        <v>4200</v>
      </c>
      <c r="G39">
        <v>850</v>
      </c>
      <c r="H39">
        <v>850</v>
      </c>
      <c r="I39">
        <v>80</v>
      </c>
    </row>
    <row r="41" spans="1:9" x14ac:dyDescent="0.2">
      <c r="A41" t="s">
        <v>7</v>
      </c>
      <c r="B41">
        <v>65916</v>
      </c>
      <c r="C41">
        <v>0</v>
      </c>
      <c r="D41">
        <v>61490</v>
      </c>
      <c r="E41">
        <v>61490</v>
      </c>
      <c r="F41">
        <v>65916</v>
      </c>
      <c r="G41">
        <v>4426</v>
      </c>
      <c r="H41">
        <v>4426</v>
      </c>
      <c r="I41">
        <v>93</v>
      </c>
    </row>
    <row r="43" spans="1:9" x14ac:dyDescent="0.2">
      <c r="A43" t="s">
        <v>8</v>
      </c>
    </row>
    <row r="44" spans="1:9" x14ac:dyDescent="0.2">
      <c r="A44" t="s">
        <v>115</v>
      </c>
      <c r="B44">
        <v>2400</v>
      </c>
      <c r="C44">
        <v>0</v>
      </c>
      <c r="D44">
        <v>17921</v>
      </c>
      <c r="E44">
        <v>17921</v>
      </c>
      <c r="F44">
        <v>2400</v>
      </c>
      <c r="G44">
        <v>-15521</v>
      </c>
      <c r="H44">
        <v>-15521</v>
      </c>
      <c r="I44">
        <v>747</v>
      </c>
    </row>
    <row r="45" spans="1:9" x14ac:dyDescent="0.2">
      <c r="A45" t="s">
        <v>148</v>
      </c>
      <c r="B45">
        <v>45950</v>
      </c>
      <c r="C45">
        <v>0</v>
      </c>
      <c r="D45">
        <v>43833</v>
      </c>
      <c r="E45">
        <v>43833</v>
      </c>
      <c r="F45">
        <v>45950</v>
      </c>
      <c r="G45">
        <v>2117</v>
      </c>
      <c r="H45">
        <v>2117</v>
      </c>
      <c r="I45">
        <v>95</v>
      </c>
    </row>
    <row r="46" spans="1:9" x14ac:dyDescent="0.2">
      <c r="A46" t="s">
        <v>149</v>
      </c>
      <c r="B46">
        <v>1650</v>
      </c>
      <c r="C46">
        <v>0</v>
      </c>
      <c r="D46">
        <v>2188</v>
      </c>
      <c r="E46">
        <v>2188</v>
      </c>
      <c r="F46">
        <v>1650</v>
      </c>
      <c r="G46">
        <v>-538</v>
      </c>
      <c r="H46">
        <v>-538</v>
      </c>
      <c r="I46">
        <v>133</v>
      </c>
    </row>
    <row r="47" spans="1:9" x14ac:dyDescent="0.2">
      <c r="A47" t="s">
        <v>150</v>
      </c>
      <c r="B47">
        <v>20000</v>
      </c>
      <c r="C47">
        <v>0</v>
      </c>
      <c r="D47">
        <v>10249</v>
      </c>
      <c r="E47">
        <v>10249</v>
      </c>
      <c r="F47">
        <v>20000</v>
      </c>
      <c r="G47">
        <v>9751</v>
      </c>
      <c r="H47">
        <v>9751</v>
      </c>
      <c r="I47">
        <v>51</v>
      </c>
    </row>
    <row r="48" spans="1:9" x14ac:dyDescent="0.2">
      <c r="A48" t="s">
        <v>108</v>
      </c>
      <c r="B48">
        <v>5750</v>
      </c>
      <c r="C48">
        <v>0</v>
      </c>
      <c r="D48">
        <v>6070</v>
      </c>
      <c r="E48">
        <v>6070</v>
      </c>
      <c r="F48">
        <v>5750</v>
      </c>
      <c r="G48">
        <v>-320</v>
      </c>
      <c r="H48">
        <v>-320</v>
      </c>
      <c r="I48">
        <v>106</v>
      </c>
    </row>
    <row r="49" spans="1:9" x14ac:dyDescent="0.2">
      <c r="A49" t="s">
        <v>109</v>
      </c>
      <c r="B49">
        <v>4700</v>
      </c>
      <c r="C49">
        <v>0</v>
      </c>
      <c r="D49">
        <v>4418</v>
      </c>
      <c r="E49">
        <v>4418</v>
      </c>
      <c r="F49">
        <v>4700</v>
      </c>
      <c r="G49">
        <v>282</v>
      </c>
      <c r="H49">
        <v>282</v>
      </c>
      <c r="I49">
        <v>94</v>
      </c>
    </row>
    <row r="50" spans="1:9" x14ac:dyDescent="0.2">
      <c r="A50" t="s">
        <v>110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</row>
    <row r="51" spans="1:9" x14ac:dyDescent="0.2">
      <c r="A51" t="s">
        <v>151</v>
      </c>
      <c r="B51">
        <v>27582</v>
      </c>
      <c r="C51">
        <v>0</v>
      </c>
      <c r="D51">
        <v>30958</v>
      </c>
      <c r="E51">
        <v>30958</v>
      </c>
      <c r="F51">
        <v>27582</v>
      </c>
      <c r="G51">
        <v>-3376</v>
      </c>
      <c r="H51">
        <v>-3376</v>
      </c>
      <c r="I51">
        <v>112</v>
      </c>
    </row>
    <row r="52" spans="1:9" x14ac:dyDescent="0.2">
      <c r="A52" t="s">
        <v>152</v>
      </c>
      <c r="B52">
        <v>5700</v>
      </c>
      <c r="C52">
        <v>0</v>
      </c>
      <c r="D52">
        <v>25630</v>
      </c>
      <c r="E52">
        <v>25630</v>
      </c>
      <c r="F52">
        <v>5700</v>
      </c>
      <c r="G52">
        <v>-19930</v>
      </c>
      <c r="H52">
        <v>-19930</v>
      </c>
      <c r="I52">
        <v>450</v>
      </c>
    </row>
    <row r="53" spans="1:9" x14ac:dyDescent="0.2">
      <c r="A53" t="s">
        <v>153</v>
      </c>
      <c r="B53">
        <v>22500</v>
      </c>
      <c r="C53">
        <v>0</v>
      </c>
      <c r="D53">
        <v>22328</v>
      </c>
      <c r="E53">
        <v>22328</v>
      </c>
      <c r="F53">
        <v>22500</v>
      </c>
      <c r="G53">
        <v>172</v>
      </c>
      <c r="H53">
        <v>172</v>
      </c>
      <c r="I53">
        <v>99</v>
      </c>
    </row>
    <row r="54" spans="1:9" x14ac:dyDescent="0.2">
      <c r="A54" t="s">
        <v>114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</row>
    <row r="56" spans="1:9" x14ac:dyDescent="0.2">
      <c r="A56" t="s">
        <v>154</v>
      </c>
      <c r="B56">
        <v>136232</v>
      </c>
      <c r="C56">
        <v>0</v>
      </c>
      <c r="D56">
        <v>163595</v>
      </c>
      <c r="E56">
        <v>163595</v>
      </c>
      <c r="F56">
        <v>136232</v>
      </c>
      <c r="G56">
        <v>-27363</v>
      </c>
      <c r="H56">
        <v>-27363</v>
      </c>
      <c r="I56">
        <v>120</v>
      </c>
    </row>
    <row r="59" spans="1:9" x14ac:dyDescent="0.2">
      <c r="A59" t="s">
        <v>155</v>
      </c>
      <c r="B59">
        <v>1123387</v>
      </c>
      <c r="C59">
        <v>0</v>
      </c>
      <c r="D59">
        <v>1149900</v>
      </c>
      <c r="E59">
        <v>1149900</v>
      </c>
      <c r="F59">
        <v>1123387</v>
      </c>
      <c r="G59">
        <v>-26513</v>
      </c>
      <c r="H59">
        <v>-26513</v>
      </c>
      <c r="I59">
        <v>102</v>
      </c>
    </row>
    <row r="61" spans="1:9" x14ac:dyDescent="0.2">
      <c r="A61" t="s">
        <v>156</v>
      </c>
    </row>
    <row r="62" spans="1:9" x14ac:dyDescent="0.2">
      <c r="A62" t="s">
        <v>122</v>
      </c>
      <c r="B62">
        <v>19139</v>
      </c>
      <c r="C62">
        <v>0</v>
      </c>
      <c r="D62">
        <v>0</v>
      </c>
      <c r="E62">
        <v>0</v>
      </c>
      <c r="F62">
        <v>19139</v>
      </c>
      <c r="G62">
        <v>19139</v>
      </c>
      <c r="H62">
        <v>19139</v>
      </c>
      <c r="I62">
        <v>0</v>
      </c>
    </row>
    <row r="63" spans="1:9" x14ac:dyDescent="0.2">
      <c r="A63" t="s">
        <v>18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</row>
    <row r="65" spans="1:9" x14ac:dyDescent="0.2">
      <c r="A65" t="s">
        <v>157</v>
      </c>
      <c r="B65">
        <v>1142526</v>
      </c>
      <c r="C65">
        <v>0</v>
      </c>
      <c r="D65">
        <v>1149900</v>
      </c>
      <c r="E65">
        <v>1149900</v>
      </c>
      <c r="F65">
        <v>1142526</v>
      </c>
      <c r="G65">
        <v>-7374</v>
      </c>
      <c r="H65">
        <v>-7374</v>
      </c>
      <c r="I65">
        <v>101</v>
      </c>
    </row>
    <row r="67" spans="1:9" x14ac:dyDescent="0.2">
      <c r="A67" t="s">
        <v>60</v>
      </c>
    </row>
    <row r="68" spans="1:9" x14ac:dyDescent="0.2">
      <c r="A68" t="s">
        <v>158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</row>
    <row r="69" spans="1:9" x14ac:dyDescent="0.2">
      <c r="A69" t="s">
        <v>159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</row>
    <row r="70" spans="1:9" x14ac:dyDescent="0.2">
      <c r="A70" t="s">
        <v>160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</row>
    <row r="72" spans="1:9" x14ac:dyDescent="0.2">
      <c r="A72" t="s">
        <v>161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</row>
    <row r="74" spans="1:9" x14ac:dyDescent="0.2">
      <c r="A74" t="s">
        <v>62</v>
      </c>
    </row>
    <row r="75" spans="1:9" x14ac:dyDescent="0.2">
      <c r="A75" t="s">
        <v>162</v>
      </c>
      <c r="B75">
        <v>7551</v>
      </c>
      <c r="C75">
        <v>0</v>
      </c>
      <c r="D75">
        <v>7574</v>
      </c>
      <c r="E75">
        <v>7574</v>
      </c>
      <c r="F75">
        <v>7551</v>
      </c>
      <c r="G75">
        <v>-23</v>
      </c>
      <c r="H75">
        <v>-23</v>
      </c>
      <c r="I75">
        <v>100</v>
      </c>
    </row>
    <row r="76" spans="1:9" x14ac:dyDescent="0.2">
      <c r="A76" t="s">
        <v>195</v>
      </c>
      <c r="B76">
        <v>0</v>
      </c>
      <c r="C76">
        <v>0</v>
      </c>
      <c r="D76">
        <v>617</v>
      </c>
      <c r="E76">
        <v>617</v>
      </c>
      <c r="F76">
        <v>0</v>
      </c>
      <c r="G76">
        <v>-617</v>
      </c>
      <c r="H76">
        <v>-617</v>
      </c>
      <c r="I76">
        <v>0</v>
      </c>
    </row>
    <row r="77" spans="1:9" x14ac:dyDescent="0.2">
      <c r="A77" t="s">
        <v>163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</row>
    <row r="78" spans="1:9" x14ac:dyDescent="0.2">
      <c r="A78" t="s">
        <v>127</v>
      </c>
      <c r="B78">
        <v>0</v>
      </c>
      <c r="C78">
        <v>0</v>
      </c>
      <c r="D78">
        <v>-640</v>
      </c>
      <c r="E78">
        <v>-640</v>
      </c>
      <c r="F78">
        <v>0</v>
      </c>
      <c r="G78">
        <v>640</v>
      </c>
      <c r="H78">
        <v>640</v>
      </c>
      <c r="I78">
        <v>0</v>
      </c>
    </row>
    <row r="80" spans="1:9" x14ac:dyDescent="0.2">
      <c r="A80" t="s">
        <v>164</v>
      </c>
      <c r="B80">
        <v>7551</v>
      </c>
      <c r="C80">
        <v>0</v>
      </c>
      <c r="D80">
        <v>7551</v>
      </c>
      <c r="E80">
        <v>7551</v>
      </c>
      <c r="F80">
        <v>7551</v>
      </c>
      <c r="G80">
        <v>0</v>
      </c>
      <c r="H80">
        <v>0</v>
      </c>
      <c r="I80">
        <v>100</v>
      </c>
    </row>
    <row r="83" spans="1:9" x14ac:dyDescent="0.2">
      <c r="A83" t="s">
        <v>165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</row>
    <row r="86" spans="1:9" x14ac:dyDescent="0.2">
      <c r="A86" t="s">
        <v>166</v>
      </c>
      <c r="B86">
        <v>7551</v>
      </c>
      <c r="C86">
        <v>0</v>
      </c>
      <c r="D86">
        <v>7551</v>
      </c>
      <c r="E86">
        <v>7551</v>
      </c>
      <c r="F86">
        <v>7551</v>
      </c>
      <c r="G86">
        <v>0</v>
      </c>
      <c r="H86">
        <v>0</v>
      </c>
      <c r="I86">
        <v>100</v>
      </c>
    </row>
  </sheetData>
  <pageMargins left="0.70866141732283472" right="0.70866141732283472" top="0.74803149606299213" bottom="0.74803149606299213" header="0.31496062992125984" footer="0.31496062992125984"/>
  <pageSetup paperSize="9" scale="79" fitToHeight="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97"/>
  <sheetViews>
    <sheetView topLeftCell="A55" workbookViewId="0">
      <selection activeCell="B12" sqref="B12"/>
    </sheetView>
  </sheetViews>
  <sheetFormatPr defaultColWidth="9.140625" defaultRowHeight="12.75" x14ac:dyDescent="0.2"/>
  <cols>
    <col min="1" max="1" width="4.42578125" customWidth="1"/>
    <col min="2" max="2" width="57" customWidth="1"/>
    <col min="3" max="3" width="11.42578125" style="20" customWidth="1"/>
    <col min="4" max="4" width="11.5703125" style="20" customWidth="1"/>
    <col min="5" max="5" width="13.5703125" style="20" customWidth="1"/>
    <col min="6" max="6" width="13.42578125" style="20" customWidth="1"/>
    <col min="7" max="7" width="13.140625" style="20" customWidth="1"/>
    <col min="8" max="8" width="12.42578125" style="20" customWidth="1"/>
    <col min="9" max="9" width="9.5703125" style="20" customWidth="1"/>
    <col min="10" max="10" width="11.85546875" style="20" customWidth="1"/>
    <col min="11" max="11" width="9.42578125" style="20" customWidth="1"/>
    <col min="12" max="12" width="12.140625" style="20" customWidth="1"/>
    <col min="13" max="13" width="148.85546875" style="48" bestFit="1" customWidth="1"/>
  </cols>
  <sheetData>
    <row r="1" spans="1:14" ht="25.5" customHeight="1" thickBot="1" x14ac:dyDescent="0.35">
      <c r="A1" s="192" t="s">
        <v>118</v>
      </c>
      <c r="B1" s="193"/>
    </row>
    <row r="2" spans="1:14" ht="32.25" customHeight="1" thickBot="1" x14ac:dyDescent="0.25">
      <c r="A2" s="15" t="s">
        <v>64</v>
      </c>
      <c r="B2" s="16"/>
      <c r="C2" s="28"/>
      <c r="D2" s="28"/>
      <c r="E2" s="28"/>
      <c r="F2" s="28"/>
      <c r="G2" s="194" t="s">
        <v>193</v>
      </c>
      <c r="H2" s="195"/>
      <c r="K2" s="46">
        <f>11/12</f>
        <v>0.91666666666666663</v>
      </c>
    </row>
    <row r="3" spans="1:14" ht="18.75" customHeight="1" x14ac:dyDescent="0.25">
      <c r="A3" s="3"/>
    </row>
    <row r="4" spans="1:14" s="2" customFormat="1" ht="45.75" customHeight="1" x14ac:dyDescent="0.2">
      <c r="C4" s="2" t="s">
        <v>10</v>
      </c>
      <c r="D4" s="2" t="s">
        <v>0</v>
      </c>
      <c r="E4" s="2" t="s">
        <v>1</v>
      </c>
      <c r="F4" s="2" t="s">
        <v>30</v>
      </c>
      <c r="G4" s="2" t="s">
        <v>28</v>
      </c>
      <c r="H4" s="2" t="s">
        <v>29</v>
      </c>
      <c r="I4" s="2" t="s">
        <v>2</v>
      </c>
      <c r="J4" s="2" t="s">
        <v>12</v>
      </c>
      <c r="K4" s="2" t="s">
        <v>3</v>
      </c>
      <c r="L4" s="2" t="s">
        <v>11</v>
      </c>
      <c r="M4" s="2" t="s">
        <v>13</v>
      </c>
    </row>
    <row r="5" spans="1:14" s="2" customFormat="1" ht="22.5" customHeight="1" x14ac:dyDescent="0.2">
      <c r="B5" s="6" t="s">
        <v>15</v>
      </c>
    </row>
    <row r="6" spans="1:14" ht="12.75" customHeight="1" x14ac:dyDescent="0.2">
      <c r="A6" s="1"/>
      <c r="B6" s="1" t="s">
        <v>56</v>
      </c>
    </row>
    <row r="7" spans="1:14" ht="12.75" customHeight="1" x14ac:dyDescent="0.2">
      <c r="B7" s="5" t="s">
        <v>23</v>
      </c>
      <c r="C7" s="23"/>
      <c r="D7" s="23">
        <f>C7</f>
        <v>0</v>
      </c>
      <c r="L7" s="29"/>
    </row>
    <row r="8" spans="1:14" ht="12.75" customHeight="1" x14ac:dyDescent="0.2">
      <c r="B8" s="5" t="s">
        <v>71</v>
      </c>
      <c r="C8" s="23">
        <v>35898</v>
      </c>
      <c r="D8" s="23">
        <f>C8</f>
        <v>35898</v>
      </c>
      <c r="L8" s="29">
        <f>D8</f>
        <v>35898</v>
      </c>
      <c r="N8" s="56"/>
    </row>
    <row r="9" spans="1:14" ht="12.75" customHeight="1" x14ac:dyDescent="0.2">
      <c r="B9" t="s">
        <v>32</v>
      </c>
      <c r="C9" s="23">
        <v>893367</v>
      </c>
      <c r="D9" s="70">
        <f>C9+413+2943-4866+210-99-1118+5544</f>
        <v>896394</v>
      </c>
      <c r="F9" s="68"/>
      <c r="L9" s="29">
        <f>D9</f>
        <v>896394</v>
      </c>
      <c r="M9" s="69" t="s">
        <v>194</v>
      </c>
      <c r="N9" s="56"/>
    </row>
    <row r="10" spans="1:14" ht="12.75" customHeight="1" x14ac:dyDescent="0.2">
      <c r="B10" t="s">
        <v>67</v>
      </c>
      <c r="C10" s="29">
        <v>30376</v>
      </c>
      <c r="D10" s="23">
        <f>C10</f>
        <v>30376</v>
      </c>
      <c r="L10" s="29">
        <f>D10</f>
        <v>30376</v>
      </c>
      <c r="M10" s="62"/>
      <c r="N10" s="56"/>
    </row>
    <row r="11" spans="1:14" ht="12.75" customHeight="1" x14ac:dyDescent="0.2">
      <c r="B11" t="s">
        <v>66</v>
      </c>
      <c r="C11" s="29">
        <v>69960</v>
      </c>
      <c r="D11" s="23">
        <v>63360</v>
      </c>
      <c r="L11" s="29">
        <v>63360</v>
      </c>
      <c r="M11" s="62"/>
      <c r="N11" s="56"/>
    </row>
    <row r="12" spans="1:14" ht="12.75" customHeight="1" x14ac:dyDescent="0.2">
      <c r="B12" t="s">
        <v>65</v>
      </c>
      <c r="C12" s="29"/>
      <c r="D12" s="23">
        <f>C12</f>
        <v>0</v>
      </c>
      <c r="L12" s="29">
        <f>D12</f>
        <v>0</v>
      </c>
      <c r="N12" s="56"/>
    </row>
    <row r="13" spans="1:14" ht="12.75" customHeight="1" x14ac:dyDescent="0.2">
      <c r="B13" t="s">
        <v>79</v>
      </c>
      <c r="C13" s="29">
        <v>8885</v>
      </c>
      <c r="D13" s="23">
        <f>3696+10348</f>
        <v>14044</v>
      </c>
      <c r="L13" s="29">
        <f>D13</f>
        <v>14044</v>
      </c>
      <c r="M13" s="62" t="s">
        <v>203</v>
      </c>
      <c r="N13" s="56"/>
    </row>
    <row r="14" spans="1:14" ht="12.75" customHeight="1" x14ac:dyDescent="0.2">
      <c r="B14" t="s">
        <v>80</v>
      </c>
      <c r="C14" s="29">
        <v>27932</v>
      </c>
      <c r="D14" s="23">
        <f>27932+582</f>
        <v>28514</v>
      </c>
      <c r="L14" s="29">
        <f>27932+582</f>
        <v>28514</v>
      </c>
      <c r="M14" s="62" t="s">
        <v>205</v>
      </c>
      <c r="N14" s="56"/>
    </row>
    <row r="15" spans="1:14" ht="12.75" customHeight="1" x14ac:dyDescent="0.2">
      <c r="N15" s="56"/>
    </row>
    <row r="16" spans="1:14" ht="12.75" customHeight="1" x14ac:dyDescent="0.2">
      <c r="B16" s="4" t="s">
        <v>19</v>
      </c>
      <c r="C16" s="21">
        <f>SUM(C7:C14)</f>
        <v>1066418</v>
      </c>
      <c r="D16" s="21">
        <f>SUM(D7:D14)</f>
        <v>1068586</v>
      </c>
      <c r="E16" s="21">
        <f t="shared" ref="E16:K16" si="0">SUM(E7:E14)</f>
        <v>0</v>
      </c>
      <c r="F16" s="21">
        <f t="shared" si="0"/>
        <v>0</v>
      </c>
      <c r="G16" s="21">
        <f t="shared" si="0"/>
        <v>0</v>
      </c>
      <c r="H16" s="21">
        <f t="shared" si="0"/>
        <v>0</v>
      </c>
      <c r="I16" s="21">
        <f>SUM(I7:I14)</f>
        <v>0</v>
      </c>
      <c r="J16" s="21">
        <f t="shared" si="0"/>
        <v>0</v>
      </c>
      <c r="K16" s="21">
        <f t="shared" si="0"/>
        <v>0</v>
      </c>
      <c r="L16" s="50">
        <f>SUM(L7:L14)</f>
        <v>1068586</v>
      </c>
      <c r="N16" s="56"/>
    </row>
    <row r="17" spans="1:14" x14ac:dyDescent="0.2">
      <c r="N17" s="56"/>
    </row>
    <row r="18" spans="1:14" ht="12.75" customHeight="1" x14ac:dyDescent="0.2">
      <c r="A18" s="1"/>
      <c r="B18" s="1" t="s">
        <v>57</v>
      </c>
      <c r="C18" s="25"/>
      <c r="D18" s="25"/>
      <c r="L18" s="25"/>
      <c r="N18" s="56"/>
    </row>
    <row r="19" spans="1:14" ht="12.75" customHeight="1" x14ac:dyDescent="0.2">
      <c r="A19" s="1"/>
      <c r="B19" t="s">
        <v>174</v>
      </c>
      <c r="C19" s="25"/>
      <c r="D19" s="25"/>
      <c r="F19" s="20">
        <v>7215</v>
      </c>
      <c r="G19" s="23">
        <f t="shared" ref="G19:G28" si="1">F19+E19</f>
        <v>7215</v>
      </c>
      <c r="H19" s="23"/>
      <c r="I19" s="23">
        <f>H19-G19</f>
        <v>-7215</v>
      </c>
      <c r="J19" s="23">
        <f>D19-G19</f>
        <v>-7215</v>
      </c>
      <c r="K19" s="22"/>
      <c r="L19" s="63">
        <f>3334+3881</f>
        <v>7215</v>
      </c>
      <c r="M19" s="62" t="s">
        <v>197</v>
      </c>
      <c r="N19" s="56"/>
    </row>
    <row r="20" spans="1:14" ht="30" customHeight="1" x14ac:dyDescent="0.2">
      <c r="A20" s="1"/>
      <c r="B20" s="5" t="s">
        <v>83</v>
      </c>
      <c r="C20" s="45"/>
      <c r="D20" s="45">
        <f t="shared" ref="D20:D27" si="2">C20</f>
        <v>0</v>
      </c>
      <c r="E20" s="45"/>
      <c r="F20" s="68">
        <v>6097</v>
      </c>
      <c r="G20" s="23">
        <f t="shared" si="1"/>
        <v>6097</v>
      </c>
      <c r="H20" s="23"/>
      <c r="I20" s="23">
        <f t="shared" ref="I20:I28" si="3">H20-G20</f>
        <v>-6097</v>
      </c>
      <c r="J20" s="23">
        <f t="shared" ref="J20:J28" si="4">D20-G20</f>
        <v>-6097</v>
      </c>
      <c r="K20" s="22"/>
      <c r="L20" s="63">
        <v>6097</v>
      </c>
      <c r="M20" s="62" t="s">
        <v>185</v>
      </c>
      <c r="N20" s="56"/>
    </row>
    <row r="21" spans="1:14" ht="26.25" customHeight="1" x14ac:dyDescent="0.2">
      <c r="A21" s="49"/>
      <c r="B21" s="65" t="s">
        <v>179</v>
      </c>
      <c r="C21" s="45">
        <v>22500</v>
      </c>
      <c r="D21" s="45">
        <f>C21</f>
        <v>22500</v>
      </c>
      <c r="E21" s="45"/>
      <c r="F21" s="68">
        <f>36346-F22</f>
        <v>31673</v>
      </c>
      <c r="G21" s="23">
        <f t="shared" si="1"/>
        <v>31673</v>
      </c>
      <c r="H21" s="23">
        <v>20614</v>
      </c>
      <c r="I21" s="23">
        <f t="shared" si="3"/>
        <v>-11059</v>
      </c>
      <c r="J21" s="23">
        <f t="shared" si="4"/>
        <v>-9173</v>
      </c>
      <c r="K21" s="22"/>
      <c r="L21" s="63">
        <v>34000</v>
      </c>
      <c r="M21" s="48" t="s">
        <v>196</v>
      </c>
      <c r="N21" s="56"/>
    </row>
    <row r="22" spans="1:14" ht="26.25" customHeight="1" x14ac:dyDescent="0.2">
      <c r="A22" s="49"/>
      <c r="B22" s="65" t="s">
        <v>178</v>
      </c>
      <c r="C22" s="45">
        <v>0</v>
      </c>
      <c r="D22" s="45">
        <v>0</v>
      </c>
      <c r="E22" s="45"/>
      <c r="F22" s="68">
        <v>4673</v>
      </c>
      <c r="G22" s="23">
        <f t="shared" si="1"/>
        <v>4673</v>
      </c>
      <c r="H22" s="23"/>
      <c r="I22" s="23">
        <f>H22-G22</f>
        <v>-4673</v>
      </c>
      <c r="J22" s="23">
        <f>D22-G22</f>
        <v>-4673</v>
      </c>
      <c r="K22" s="22"/>
      <c r="L22" s="63">
        <v>4800</v>
      </c>
      <c r="N22" s="56"/>
    </row>
    <row r="23" spans="1:14" ht="12.75" customHeight="1" x14ac:dyDescent="0.2">
      <c r="A23" s="1"/>
      <c r="B23" s="5" t="s">
        <v>84</v>
      </c>
      <c r="C23" s="45">
        <v>30000</v>
      </c>
      <c r="D23" s="45">
        <f t="shared" si="2"/>
        <v>30000</v>
      </c>
      <c r="E23" s="45"/>
      <c r="F23" s="20">
        <v>19748</v>
      </c>
      <c r="G23" s="23">
        <f t="shared" si="1"/>
        <v>19748</v>
      </c>
      <c r="H23" s="23">
        <v>27489</v>
      </c>
      <c r="I23" s="23">
        <f t="shared" si="3"/>
        <v>7741</v>
      </c>
      <c r="J23" s="23">
        <f t="shared" si="4"/>
        <v>10252</v>
      </c>
      <c r="K23" s="22"/>
      <c r="L23" s="63">
        <v>20500</v>
      </c>
      <c r="M23" s="48" t="s">
        <v>175</v>
      </c>
      <c r="N23" s="56"/>
    </row>
    <row r="24" spans="1:14" x14ac:dyDescent="0.2">
      <c r="B24" s="5" t="s">
        <v>85</v>
      </c>
      <c r="C24" s="45">
        <v>19440</v>
      </c>
      <c r="D24" s="45">
        <f t="shared" si="2"/>
        <v>19440</v>
      </c>
      <c r="E24" s="45"/>
      <c r="F24" s="20">
        <v>-1000</v>
      </c>
      <c r="G24" s="23">
        <f t="shared" si="1"/>
        <v>-1000</v>
      </c>
      <c r="H24" s="23"/>
      <c r="I24" s="23">
        <f t="shared" si="3"/>
        <v>1000</v>
      </c>
      <c r="J24" s="23">
        <f t="shared" si="4"/>
        <v>20440</v>
      </c>
      <c r="K24" s="22"/>
      <c r="L24" s="63">
        <v>26000</v>
      </c>
      <c r="M24" s="62" t="s">
        <v>198</v>
      </c>
      <c r="N24" s="56"/>
    </row>
    <row r="25" spans="1:14" ht="12.75" customHeight="1" x14ac:dyDescent="0.2">
      <c r="B25" s="5" t="s">
        <v>86</v>
      </c>
      <c r="C25" s="45"/>
      <c r="D25" s="45">
        <f t="shared" si="2"/>
        <v>0</v>
      </c>
      <c r="E25" s="45"/>
      <c r="F25" s="20">
        <v>14308</v>
      </c>
      <c r="G25" s="23">
        <f t="shared" si="1"/>
        <v>14308</v>
      </c>
      <c r="H25" s="23"/>
      <c r="I25" s="23">
        <f t="shared" si="3"/>
        <v>-14308</v>
      </c>
      <c r="J25" s="23">
        <f t="shared" si="4"/>
        <v>-14308</v>
      </c>
      <c r="K25" s="22"/>
      <c r="L25" s="63">
        <v>14300</v>
      </c>
      <c r="M25" s="48" t="s">
        <v>173</v>
      </c>
      <c r="N25" s="56"/>
    </row>
    <row r="26" spans="1:14" ht="12.75" customHeight="1" x14ac:dyDescent="0.2">
      <c r="B26" s="5" t="s">
        <v>87</v>
      </c>
      <c r="C26" s="45">
        <v>2000</v>
      </c>
      <c r="D26" s="45">
        <f t="shared" si="2"/>
        <v>2000</v>
      </c>
      <c r="E26" s="45"/>
      <c r="F26" s="20">
        <v>13817</v>
      </c>
      <c r="G26" s="23">
        <f t="shared" si="1"/>
        <v>13817</v>
      </c>
      <c r="H26" s="23">
        <v>2000</v>
      </c>
      <c r="I26" s="23">
        <f t="shared" si="3"/>
        <v>-11817</v>
      </c>
      <c r="J26" s="23">
        <f t="shared" si="4"/>
        <v>-11817</v>
      </c>
      <c r="K26" s="22"/>
      <c r="L26" s="63">
        <f>13817+150</f>
        <v>13967</v>
      </c>
      <c r="M26" s="62" t="s">
        <v>186</v>
      </c>
      <c r="N26" s="56"/>
    </row>
    <row r="27" spans="1:14" ht="12.75" customHeight="1" x14ac:dyDescent="0.2">
      <c r="B27" s="5" t="s">
        <v>88</v>
      </c>
      <c r="C27" s="45"/>
      <c r="D27" s="45">
        <f t="shared" si="2"/>
        <v>0</v>
      </c>
      <c r="E27" s="45"/>
      <c r="F27" s="20">
        <v>14164</v>
      </c>
      <c r="G27" s="23">
        <f t="shared" si="1"/>
        <v>14164</v>
      </c>
      <c r="H27" s="23"/>
      <c r="I27" s="23">
        <f t="shared" si="3"/>
        <v>-14164</v>
      </c>
      <c r="J27" s="23">
        <f t="shared" si="4"/>
        <v>-14164</v>
      </c>
      <c r="K27" s="22"/>
      <c r="L27" s="63">
        <v>14200</v>
      </c>
      <c r="M27" s="62" t="s">
        <v>187</v>
      </c>
      <c r="N27" s="56"/>
    </row>
    <row r="28" spans="1:14" ht="12.75" customHeight="1" x14ac:dyDescent="0.2">
      <c r="B28" s="5"/>
      <c r="C28" s="23"/>
      <c r="D28" s="23"/>
      <c r="E28" s="23"/>
      <c r="F28" s="23"/>
      <c r="G28" s="23">
        <f t="shared" si="1"/>
        <v>0</v>
      </c>
      <c r="H28" s="23"/>
      <c r="I28" s="23">
        <f t="shared" si="3"/>
        <v>0</v>
      </c>
      <c r="J28" s="23">
        <f t="shared" si="4"/>
        <v>0</v>
      </c>
      <c r="K28" s="22"/>
      <c r="L28" s="63">
        <f>D28</f>
        <v>0</v>
      </c>
      <c r="N28" s="56"/>
    </row>
    <row r="29" spans="1:14" ht="12.75" customHeight="1" x14ac:dyDescent="0.2">
      <c r="B29" s="4" t="s">
        <v>24</v>
      </c>
      <c r="C29" s="21">
        <f>SUM(C19:C27)</f>
        <v>73940</v>
      </c>
      <c r="D29" s="21">
        <f>SUM(D19:D27)</f>
        <v>73940</v>
      </c>
      <c r="E29" s="21">
        <f>SUM(E20:E27)</f>
        <v>0</v>
      </c>
      <c r="F29" s="21">
        <f>SUM(F19:F27)</f>
        <v>110695</v>
      </c>
      <c r="G29" s="21">
        <f>SUM(G19:G27)</f>
        <v>110695</v>
      </c>
      <c r="H29" s="21">
        <f>SUM(H19:H27)</f>
        <v>50103</v>
      </c>
      <c r="I29" s="21">
        <f>SUM(I19:I27)</f>
        <v>-60592</v>
      </c>
      <c r="J29" s="21">
        <f>SUM(J19:J27)</f>
        <v>-36755</v>
      </c>
      <c r="K29" s="37"/>
      <c r="L29" s="21">
        <f>SUM(L19:L27)</f>
        <v>141079</v>
      </c>
      <c r="N29" s="56"/>
    </row>
    <row r="30" spans="1:14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9"/>
      <c r="N30" s="56"/>
    </row>
    <row r="31" spans="1:14" ht="12.75" customHeight="1" x14ac:dyDescent="0.2">
      <c r="B31" s="4" t="s">
        <v>21</v>
      </c>
      <c r="C31" s="21">
        <f>C16+C29</f>
        <v>1140358</v>
      </c>
      <c r="D31" s="21">
        <f>D16+D29</f>
        <v>1142526</v>
      </c>
      <c r="E31" s="21"/>
      <c r="F31" s="21">
        <f>F16+F29</f>
        <v>110695</v>
      </c>
      <c r="G31" s="21">
        <f>G16+G29</f>
        <v>110695</v>
      </c>
      <c r="H31" s="21">
        <f>H29</f>
        <v>50103</v>
      </c>
      <c r="I31" s="21">
        <f>I29</f>
        <v>-60592</v>
      </c>
      <c r="J31" s="21">
        <f>J29</f>
        <v>-36755</v>
      </c>
      <c r="K31" s="37"/>
      <c r="L31" s="50">
        <f>L16+L29</f>
        <v>1209665</v>
      </c>
      <c r="N31" s="56"/>
    </row>
    <row r="32" spans="1:14" ht="22.5" customHeight="1" x14ac:dyDescent="0.2">
      <c r="A32" s="1"/>
      <c r="B32" s="1" t="s">
        <v>58</v>
      </c>
      <c r="C32" s="23"/>
      <c r="D32" s="23"/>
      <c r="E32" s="23"/>
      <c r="F32" s="23"/>
      <c r="G32" s="23"/>
      <c r="H32" s="23"/>
      <c r="I32" s="23"/>
      <c r="J32" s="23"/>
      <c r="K32" s="23"/>
      <c r="L32" s="29"/>
      <c r="N32" s="56"/>
    </row>
    <row r="33" spans="2:14" x14ac:dyDescent="0.2">
      <c r="B33" s="1" t="s">
        <v>4</v>
      </c>
      <c r="C33" s="23"/>
      <c r="D33" s="23"/>
      <c r="E33" s="23"/>
      <c r="F33" s="23"/>
      <c r="G33" s="23"/>
      <c r="H33" s="23"/>
      <c r="I33" s="23"/>
      <c r="J33" s="23"/>
      <c r="K33" s="23"/>
      <c r="L33" s="29"/>
      <c r="N33" s="56"/>
    </row>
    <row r="34" spans="2:14" ht="12.75" customHeight="1" x14ac:dyDescent="0.2">
      <c r="B34" t="s">
        <v>89</v>
      </c>
      <c r="C34" s="45">
        <v>476282</v>
      </c>
      <c r="D34" s="45">
        <f>C34</f>
        <v>476282</v>
      </c>
      <c r="E34" s="23"/>
      <c r="F34" s="20">
        <v>435126</v>
      </c>
      <c r="G34" s="23">
        <f t="shared" ref="G34:G45" si="5">F34+E34</f>
        <v>435126</v>
      </c>
      <c r="H34" s="20">
        <v>437050</v>
      </c>
      <c r="I34" s="23">
        <f t="shared" ref="I34:I45" si="6">H34-G34</f>
        <v>1924</v>
      </c>
      <c r="J34" s="23">
        <f t="shared" ref="J34:J45" si="7">D34-G34</f>
        <v>41156</v>
      </c>
      <c r="K34" s="22">
        <f t="shared" ref="K34:K45" si="8">G34/D34</f>
        <v>0.91358900819262534</v>
      </c>
      <c r="L34" s="29">
        <v>475000</v>
      </c>
      <c r="M34" s="62" t="s">
        <v>199</v>
      </c>
      <c r="N34" s="56"/>
    </row>
    <row r="35" spans="2:14" x14ac:dyDescent="0.2">
      <c r="B35" t="s">
        <v>90</v>
      </c>
      <c r="C35" s="45">
        <v>18000</v>
      </c>
      <c r="D35" s="45">
        <f>C35</f>
        <v>18000</v>
      </c>
      <c r="E35" s="23"/>
      <c r="F35" s="20">
        <v>19257</v>
      </c>
      <c r="G35" s="23">
        <f t="shared" si="5"/>
        <v>19257</v>
      </c>
      <c r="H35" s="20">
        <v>16663</v>
      </c>
      <c r="I35" s="23">
        <f t="shared" si="6"/>
        <v>-2594</v>
      </c>
      <c r="J35" s="23">
        <f t="shared" si="7"/>
        <v>-1257</v>
      </c>
      <c r="K35" s="22">
        <f t="shared" si="8"/>
        <v>1.0698333333333334</v>
      </c>
      <c r="L35" s="29">
        <v>21000</v>
      </c>
      <c r="M35" s="62" t="s">
        <v>200</v>
      </c>
      <c r="N35" s="56"/>
    </row>
    <row r="36" spans="2:14" x14ac:dyDescent="0.2">
      <c r="B36" s="65" t="s">
        <v>182</v>
      </c>
      <c r="C36" s="45">
        <f>199409+29591</f>
        <v>229000</v>
      </c>
      <c r="D36" s="45">
        <v>229000</v>
      </c>
      <c r="E36" s="23"/>
      <c r="F36" s="20">
        <v>208365</v>
      </c>
      <c r="G36" s="23">
        <f t="shared" si="5"/>
        <v>208365</v>
      </c>
      <c r="H36" s="20">
        <v>209297</v>
      </c>
      <c r="I36" s="23">
        <f t="shared" si="6"/>
        <v>932</v>
      </c>
      <c r="J36" s="23">
        <f t="shared" si="7"/>
        <v>20635</v>
      </c>
      <c r="K36" s="22">
        <f t="shared" si="8"/>
        <v>0.90989082969432311</v>
      </c>
      <c r="L36" s="29">
        <v>227300</v>
      </c>
      <c r="M36" s="62" t="s">
        <v>180</v>
      </c>
      <c r="N36" s="56"/>
    </row>
    <row r="37" spans="2:14" x14ac:dyDescent="0.2">
      <c r="B37" t="s">
        <v>94</v>
      </c>
      <c r="C37" s="45">
        <v>22700</v>
      </c>
      <c r="D37" s="45">
        <f t="shared" ref="D37:D45" si="9">C37</f>
        <v>22700</v>
      </c>
      <c r="E37" s="23"/>
      <c r="F37" s="20">
        <v>23094</v>
      </c>
      <c r="G37" s="23">
        <f t="shared" si="5"/>
        <v>23094</v>
      </c>
      <c r="H37" s="20">
        <v>21099</v>
      </c>
      <c r="I37" s="23">
        <f t="shared" si="6"/>
        <v>-1995</v>
      </c>
      <c r="J37" s="23">
        <f t="shared" si="7"/>
        <v>-394</v>
      </c>
      <c r="K37" s="22">
        <f t="shared" si="8"/>
        <v>1.0173568281938326</v>
      </c>
      <c r="L37" s="29">
        <v>25200</v>
      </c>
      <c r="M37" s="62" t="s">
        <v>181</v>
      </c>
      <c r="N37" s="56"/>
    </row>
    <row r="38" spans="2:14" x14ac:dyDescent="0.2">
      <c r="B38" t="s">
        <v>92</v>
      </c>
      <c r="C38" s="45">
        <v>66000</v>
      </c>
      <c r="D38" s="45">
        <f t="shared" si="9"/>
        <v>66000</v>
      </c>
      <c r="E38" s="23"/>
      <c r="F38" s="20">
        <v>62558</v>
      </c>
      <c r="G38" s="23">
        <f t="shared" si="5"/>
        <v>62558</v>
      </c>
      <c r="H38" s="20">
        <v>60478</v>
      </c>
      <c r="I38" s="23">
        <f t="shared" si="6"/>
        <v>-2080</v>
      </c>
      <c r="J38" s="23">
        <f t="shared" si="7"/>
        <v>3442</v>
      </c>
      <c r="K38" s="22">
        <f t="shared" si="8"/>
        <v>0.94784848484848483</v>
      </c>
      <c r="L38" s="29">
        <v>68300</v>
      </c>
      <c r="M38" s="62" t="s">
        <v>188</v>
      </c>
      <c r="N38" s="56"/>
    </row>
    <row r="39" spans="2:14" x14ac:dyDescent="0.2">
      <c r="B39" t="s">
        <v>93</v>
      </c>
      <c r="C39" s="45">
        <v>25000</v>
      </c>
      <c r="D39" s="45">
        <f t="shared" si="9"/>
        <v>25000</v>
      </c>
      <c r="E39" s="23"/>
      <c r="F39" s="20">
        <v>24545</v>
      </c>
      <c r="G39" s="23">
        <f t="shared" si="5"/>
        <v>24545</v>
      </c>
      <c r="H39" s="20">
        <v>22913</v>
      </c>
      <c r="I39" s="23">
        <f t="shared" si="6"/>
        <v>-1632</v>
      </c>
      <c r="J39" s="23">
        <f t="shared" si="7"/>
        <v>455</v>
      </c>
      <c r="K39" s="22">
        <f t="shared" si="8"/>
        <v>0.98180000000000001</v>
      </c>
      <c r="L39" s="29">
        <v>26900</v>
      </c>
      <c r="M39" s="62" t="s">
        <v>168</v>
      </c>
      <c r="N39" s="56"/>
    </row>
    <row r="40" spans="2:14" x14ac:dyDescent="0.2">
      <c r="B40" t="s">
        <v>95</v>
      </c>
      <c r="C40" s="45">
        <v>23000</v>
      </c>
      <c r="D40" s="45">
        <f t="shared" si="9"/>
        <v>23000</v>
      </c>
      <c r="E40" s="23"/>
      <c r="F40" s="20">
        <v>17977</v>
      </c>
      <c r="G40" s="23">
        <f t="shared" si="5"/>
        <v>17977</v>
      </c>
      <c r="H40" s="20">
        <v>21076</v>
      </c>
      <c r="I40" s="23">
        <f t="shared" si="6"/>
        <v>3099</v>
      </c>
      <c r="J40" s="23">
        <f t="shared" si="7"/>
        <v>5023</v>
      </c>
      <c r="K40" s="22">
        <f t="shared" si="8"/>
        <v>0.78160869565217395</v>
      </c>
      <c r="L40" s="29">
        <v>20000</v>
      </c>
      <c r="M40" s="62" t="s">
        <v>169</v>
      </c>
      <c r="N40" s="56"/>
    </row>
    <row r="41" spans="2:14" x14ac:dyDescent="0.2">
      <c r="B41" t="s">
        <v>119</v>
      </c>
      <c r="C41" s="45">
        <v>36000</v>
      </c>
      <c r="D41" s="23">
        <f t="shared" si="9"/>
        <v>36000</v>
      </c>
      <c r="E41" s="23"/>
      <c r="F41" s="20">
        <v>32389</v>
      </c>
      <c r="G41" s="23">
        <f t="shared" si="5"/>
        <v>32389</v>
      </c>
      <c r="H41" s="20">
        <v>32989</v>
      </c>
      <c r="I41" s="23">
        <f t="shared" si="6"/>
        <v>600</v>
      </c>
      <c r="J41" s="23">
        <f>D41-G41</f>
        <v>3611</v>
      </c>
      <c r="K41" s="22">
        <f>G41/D41</f>
        <v>0.89969444444444446</v>
      </c>
      <c r="L41" s="29">
        <v>35500</v>
      </c>
      <c r="M41" s="62" t="s">
        <v>170</v>
      </c>
      <c r="N41" s="56"/>
    </row>
    <row r="42" spans="2:14" x14ac:dyDescent="0.2">
      <c r="B42" t="s">
        <v>96</v>
      </c>
      <c r="C42" s="45">
        <v>2500</v>
      </c>
      <c r="D42" s="45">
        <f t="shared" si="9"/>
        <v>2500</v>
      </c>
      <c r="E42" s="23"/>
      <c r="F42" s="20">
        <v>2128</v>
      </c>
      <c r="G42" s="23">
        <f t="shared" si="5"/>
        <v>2128</v>
      </c>
      <c r="H42" s="20">
        <v>2299</v>
      </c>
      <c r="I42" s="23">
        <f t="shared" si="6"/>
        <v>171</v>
      </c>
      <c r="J42" s="23">
        <f t="shared" si="7"/>
        <v>372</v>
      </c>
      <c r="K42" s="22">
        <f t="shared" si="8"/>
        <v>0.85119999999999996</v>
      </c>
      <c r="L42" s="29">
        <v>2300</v>
      </c>
      <c r="N42" s="56"/>
    </row>
    <row r="43" spans="2:14" x14ac:dyDescent="0.2">
      <c r="B43" t="s">
        <v>97</v>
      </c>
      <c r="C43" s="45">
        <v>8000</v>
      </c>
      <c r="D43" s="45">
        <f t="shared" si="9"/>
        <v>8000</v>
      </c>
      <c r="E43" s="23"/>
      <c r="F43" s="20">
        <v>9808</v>
      </c>
      <c r="G43" s="23">
        <f t="shared" si="5"/>
        <v>9808</v>
      </c>
      <c r="H43" s="20">
        <v>8000</v>
      </c>
      <c r="I43" s="23">
        <f t="shared" si="6"/>
        <v>-1808</v>
      </c>
      <c r="J43" s="23">
        <f t="shared" si="7"/>
        <v>-1808</v>
      </c>
      <c r="K43" s="22">
        <f t="shared" si="8"/>
        <v>1.226</v>
      </c>
      <c r="L43" s="71">
        <f>9800+1000</f>
        <v>10800</v>
      </c>
      <c r="M43" s="62" t="s">
        <v>183</v>
      </c>
      <c r="N43" s="56"/>
    </row>
    <row r="44" spans="2:14" x14ac:dyDescent="0.2">
      <c r="B44" t="s">
        <v>98</v>
      </c>
      <c r="C44" s="45">
        <v>10324</v>
      </c>
      <c r="D44" s="45">
        <f t="shared" si="9"/>
        <v>10324</v>
      </c>
      <c r="E44" s="23"/>
      <c r="F44" s="20">
        <v>10324</v>
      </c>
      <c r="G44" s="23">
        <f t="shared" si="5"/>
        <v>10324</v>
      </c>
      <c r="H44" s="20">
        <v>10324</v>
      </c>
      <c r="I44" s="23">
        <f t="shared" si="6"/>
        <v>0</v>
      </c>
      <c r="J44" s="23">
        <f t="shared" si="7"/>
        <v>0</v>
      </c>
      <c r="K44" s="22">
        <f t="shared" si="8"/>
        <v>1</v>
      </c>
      <c r="L44" s="29">
        <v>10400</v>
      </c>
      <c r="N44" s="56"/>
    </row>
    <row r="45" spans="2:14" x14ac:dyDescent="0.2">
      <c r="B45" t="s">
        <v>99</v>
      </c>
      <c r="C45" s="45">
        <v>4433</v>
      </c>
      <c r="D45" s="45">
        <f t="shared" si="9"/>
        <v>4433</v>
      </c>
      <c r="E45" s="23"/>
      <c r="F45" s="20">
        <v>4433</v>
      </c>
      <c r="G45" s="23">
        <f t="shared" si="5"/>
        <v>4433</v>
      </c>
      <c r="H45" s="20">
        <v>4433</v>
      </c>
      <c r="I45" s="23">
        <f t="shared" si="6"/>
        <v>0</v>
      </c>
      <c r="J45" s="23">
        <f t="shared" si="7"/>
        <v>0</v>
      </c>
      <c r="K45" s="22">
        <f t="shared" si="8"/>
        <v>1</v>
      </c>
      <c r="L45" s="29">
        <v>4400</v>
      </c>
      <c r="N45" s="56"/>
    </row>
    <row r="46" spans="2:14" x14ac:dyDescent="0.2">
      <c r="B46" s="4" t="s">
        <v>5</v>
      </c>
      <c r="C46" s="21">
        <f t="shared" ref="C46:J46" si="10">SUM(C34:C45)</f>
        <v>921239</v>
      </c>
      <c r="D46" s="21">
        <f t="shared" si="10"/>
        <v>921239</v>
      </c>
      <c r="E46" s="21">
        <f t="shared" si="10"/>
        <v>0</v>
      </c>
      <c r="F46" s="21">
        <f t="shared" si="10"/>
        <v>850004</v>
      </c>
      <c r="G46" s="21">
        <f t="shared" si="10"/>
        <v>850004</v>
      </c>
      <c r="H46" s="21">
        <f t="shared" si="10"/>
        <v>846621</v>
      </c>
      <c r="I46" s="21">
        <f t="shared" si="10"/>
        <v>-3383</v>
      </c>
      <c r="J46" s="21">
        <f t="shared" si="10"/>
        <v>71235</v>
      </c>
      <c r="K46" s="37">
        <f>G46/D46</f>
        <v>0.92267478906125333</v>
      </c>
      <c r="L46" s="50">
        <f>SUM(L34:L45)</f>
        <v>927100</v>
      </c>
      <c r="N46" s="56"/>
    </row>
    <row r="47" spans="2:14" x14ac:dyDescent="0.2">
      <c r="C47" s="23"/>
      <c r="D47" s="23"/>
      <c r="E47" s="23"/>
      <c r="F47" s="23"/>
      <c r="G47" s="23"/>
      <c r="H47" s="23"/>
      <c r="I47" s="23"/>
      <c r="J47" s="23"/>
      <c r="K47" s="23"/>
      <c r="L47" s="29"/>
      <c r="N47" s="56"/>
    </row>
    <row r="48" spans="2:14" x14ac:dyDescent="0.2">
      <c r="B48" s="1" t="s">
        <v>6</v>
      </c>
      <c r="C48" s="23"/>
      <c r="D48" s="23"/>
      <c r="E48" s="23"/>
      <c r="F48" s="23"/>
      <c r="G48" s="23"/>
      <c r="H48" s="23"/>
      <c r="I48" s="23"/>
      <c r="J48" s="23"/>
      <c r="K48" s="23"/>
      <c r="L48" s="29"/>
      <c r="N48" s="56"/>
    </row>
    <row r="49" spans="2:14" x14ac:dyDescent="0.2">
      <c r="B49" t="s">
        <v>100</v>
      </c>
      <c r="C49" s="45">
        <v>26000</v>
      </c>
      <c r="D49" s="45">
        <f>C49</f>
        <v>26000</v>
      </c>
      <c r="E49" s="23"/>
      <c r="F49" s="20">
        <v>19731</v>
      </c>
      <c r="G49" s="23">
        <f>F49+E49</f>
        <v>19731</v>
      </c>
      <c r="H49" s="20">
        <v>24912</v>
      </c>
      <c r="I49" s="23">
        <f>H49-G49</f>
        <v>5181</v>
      </c>
      <c r="J49" s="23">
        <f t="shared" ref="J49:J55" si="11">D49-G49</f>
        <v>6269</v>
      </c>
      <c r="K49" s="22">
        <f t="shared" ref="K49:K55" si="12">G49/D49</f>
        <v>0.75888461538461538</v>
      </c>
      <c r="L49" s="29">
        <f>19800+1500</f>
        <v>21300</v>
      </c>
      <c r="M49" s="62" t="s">
        <v>124</v>
      </c>
      <c r="N49" s="56"/>
    </row>
    <row r="50" spans="2:14" x14ac:dyDescent="0.2">
      <c r="B50" t="s">
        <v>101</v>
      </c>
      <c r="C50" s="23">
        <v>600</v>
      </c>
      <c r="D50" s="45">
        <f t="shared" ref="D50:D55" si="13">C50</f>
        <v>600</v>
      </c>
      <c r="E50" s="23"/>
      <c r="F50" s="20">
        <v>415</v>
      </c>
      <c r="G50" s="23">
        <f t="shared" ref="G50:G55" si="14">F50+E50</f>
        <v>415</v>
      </c>
      <c r="H50" s="20">
        <v>600</v>
      </c>
      <c r="I50" s="23">
        <f t="shared" ref="I50:I55" si="15">H50-G50</f>
        <v>185</v>
      </c>
      <c r="J50" s="23">
        <f t="shared" si="11"/>
        <v>185</v>
      </c>
      <c r="K50" s="22">
        <f t="shared" si="12"/>
        <v>0.69166666666666665</v>
      </c>
      <c r="L50" s="29">
        <f>C50</f>
        <v>600</v>
      </c>
      <c r="N50" s="56"/>
    </row>
    <row r="51" spans="2:14" x14ac:dyDescent="0.2">
      <c r="B51" t="s">
        <v>102</v>
      </c>
      <c r="C51" s="45">
        <v>13500</v>
      </c>
      <c r="D51" s="45">
        <f t="shared" si="13"/>
        <v>13500</v>
      </c>
      <c r="E51" s="23">
        <v>3175</v>
      </c>
      <c r="F51" s="20">
        <v>15365</v>
      </c>
      <c r="G51" s="23">
        <f t="shared" si="14"/>
        <v>18540</v>
      </c>
      <c r="H51" s="20">
        <v>13500</v>
      </c>
      <c r="I51" s="23">
        <f t="shared" si="15"/>
        <v>-5040</v>
      </c>
      <c r="J51" s="23">
        <f t="shared" si="11"/>
        <v>-5040</v>
      </c>
      <c r="K51" s="22">
        <f t="shared" si="12"/>
        <v>1.3733333333333333</v>
      </c>
      <c r="L51" s="29">
        <v>18800</v>
      </c>
      <c r="M51" s="62" t="s">
        <v>189</v>
      </c>
      <c r="N51" s="56"/>
    </row>
    <row r="52" spans="2:14" x14ac:dyDescent="0.2">
      <c r="B52" s="5" t="s">
        <v>116</v>
      </c>
      <c r="C52" s="45">
        <v>4000</v>
      </c>
      <c r="D52" s="45">
        <f t="shared" si="13"/>
        <v>4000</v>
      </c>
      <c r="E52" s="23">
        <v>0</v>
      </c>
      <c r="F52" s="20">
        <v>2076</v>
      </c>
      <c r="G52" s="23">
        <f t="shared" si="14"/>
        <v>2076</v>
      </c>
      <c r="H52" s="20">
        <v>4000</v>
      </c>
      <c r="I52" s="23">
        <f t="shared" si="15"/>
        <v>1924</v>
      </c>
      <c r="J52" s="23">
        <f t="shared" si="11"/>
        <v>1924</v>
      </c>
      <c r="K52" s="22">
        <f t="shared" si="12"/>
        <v>0.51900000000000002</v>
      </c>
      <c r="L52" s="29">
        <v>3000</v>
      </c>
      <c r="M52" s="48" t="s">
        <v>126</v>
      </c>
      <c r="N52" s="56"/>
    </row>
    <row r="53" spans="2:14" x14ac:dyDescent="0.2">
      <c r="B53" t="s">
        <v>103</v>
      </c>
      <c r="C53" s="45">
        <v>12000</v>
      </c>
      <c r="D53" s="45">
        <f t="shared" si="13"/>
        <v>12000</v>
      </c>
      <c r="E53" s="23"/>
      <c r="F53" s="20">
        <v>12704</v>
      </c>
      <c r="G53" s="23">
        <f t="shared" si="14"/>
        <v>12704</v>
      </c>
      <c r="H53" s="20">
        <v>11000</v>
      </c>
      <c r="I53" s="23">
        <f t="shared" si="15"/>
        <v>-1704</v>
      </c>
      <c r="J53" s="23">
        <f t="shared" si="11"/>
        <v>-704</v>
      </c>
      <c r="K53" s="22">
        <f t="shared" si="12"/>
        <v>1.0586666666666666</v>
      </c>
      <c r="L53" s="29">
        <v>13000</v>
      </c>
      <c r="M53" s="62"/>
      <c r="N53" s="56"/>
    </row>
    <row r="54" spans="2:14" x14ac:dyDescent="0.2">
      <c r="B54" t="s">
        <v>104</v>
      </c>
      <c r="C54" s="45">
        <v>5616</v>
      </c>
      <c r="D54" s="45">
        <f t="shared" si="13"/>
        <v>5616</v>
      </c>
      <c r="E54" s="23"/>
      <c r="F54" s="20">
        <v>1874</v>
      </c>
      <c r="G54" s="23">
        <f t="shared" si="14"/>
        <v>1874</v>
      </c>
      <c r="H54" s="20">
        <v>5616</v>
      </c>
      <c r="I54" s="23">
        <f t="shared" si="15"/>
        <v>3742</v>
      </c>
      <c r="J54" s="23">
        <f t="shared" si="11"/>
        <v>3742</v>
      </c>
      <c r="K54" s="22">
        <f t="shared" si="12"/>
        <v>0.33368945868945871</v>
      </c>
      <c r="L54" s="29">
        <v>5600</v>
      </c>
      <c r="M54" s="62" t="s">
        <v>171</v>
      </c>
      <c r="N54" s="56"/>
    </row>
    <row r="55" spans="2:14" x14ac:dyDescent="0.2">
      <c r="B55" s="5" t="s">
        <v>105</v>
      </c>
      <c r="C55" s="45">
        <v>4200</v>
      </c>
      <c r="D55" s="45">
        <f t="shared" si="13"/>
        <v>4200</v>
      </c>
      <c r="E55" s="23"/>
      <c r="F55" s="20">
        <v>3021</v>
      </c>
      <c r="G55" s="23">
        <f t="shared" si="14"/>
        <v>3021</v>
      </c>
      <c r="H55" s="20">
        <v>3850</v>
      </c>
      <c r="I55" s="23">
        <f t="shared" si="15"/>
        <v>829</v>
      </c>
      <c r="J55" s="23">
        <f t="shared" si="11"/>
        <v>1179</v>
      </c>
      <c r="K55" s="22">
        <f t="shared" si="12"/>
        <v>0.71928571428571431</v>
      </c>
      <c r="L55" s="29">
        <v>3200</v>
      </c>
      <c r="M55" s="48" t="s">
        <v>125</v>
      </c>
      <c r="N55" s="56"/>
    </row>
    <row r="56" spans="2:14" x14ac:dyDescent="0.2">
      <c r="B56" s="4" t="s">
        <v>7</v>
      </c>
      <c r="C56" s="21">
        <f>SUM(C49:C55)</f>
        <v>65916</v>
      </c>
      <c r="D56" s="21">
        <f>SUM(D49:D55)</f>
        <v>65916</v>
      </c>
      <c r="E56" s="21">
        <f>SUM(E49:E54)</f>
        <v>3175</v>
      </c>
      <c r="F56" s="21">
        <f>SUM(F49:F55)</f>
        <v>55186</v>
      </c>
      <c r="G56" s="21">
        <f t="shared" ref="G56:L56" si="16">SUM(G49:G55)</f>
        <v>58361</v>
      </c>
      <c r="H56" s="21">
        <f t="shared" si="16"/>
        <v>63478</v>
      </c>
      <c r="I56" s="21">
        <f t="shared" si="16"/>
        <v>5117</v>
      </c>
      <c r="J56" s="21">
        <f t="shared" si="16"/>
        <v>7555</v>
      </c>
      <c r="K56" s="37">
        <f>G56/D56</f>
        <v>0.88538442866678801</v>
      </c>
      <c r="L56" s="50">
        <f t="shared" si="16"/>
        <v>65500</v>
      </c>
      <c r="N56" s="56"/>
    </row>
    <row r="57" spans="2:14" x14ac:dyDescent="0.2">
      <c r="C57" s="23"/>
      <c r="D57" s="23"/>
      <c r="E57" s="23"/>
      <c r="F57" s="23"/>
      <c r="G57" s="23"/>
      <c r="H57" s="23"/>
      <c r="I57" s="23"/>
      <c r="J57" s="23"/>
      <c r="K57" s="23"/>
      <c r="L57" s="29"/>
      <c r="N57" s="56"/>
    </row>
    <row r="58" spans="2:14" x14ac:dyDescent="0.2">
      <c r="B58" s="1" t="s">
        <v>8</v>
      </c>
      <c r="C58" s="23"/>
      <c r="D58" s="23"/>
      <c r="E58" s="23"/>
      <c r="F58" s="23"/>
      <c r="G58" s="23"/>
      <c r="H58" s="23"/>
      <c r="I58" s="23"/>
      <c r="J58" s="23"/>
      <c r="K58" s="23"/>
      <c r="L58" s="29"/>
      <c r="N58" s="56"/>
    </row>
    <row r="59" spans="2:14" x14ac:dyDescent="0.2">
      <c r="B59" s="5" t="s">
        <v>115</v>
      </c>
      <c r="C59" s="45">
        <v>2400</v>
      </c>
      <c r="D59" s="23">
        <f>C59</f>
        <v>2400</v>
      </c>
      <c r="E59" s="23"/>
      <c r="F59">
        <v>17338</v>
      </c>
      <c r="G59" s="23">
        <f>E59+F59</f>
        <v>17338</v>
      </c>
      <c r="H59" s="20">
        <v>2400</v>
      </c>
      <c r="I59" s="23">
        <f t="shared" ref="I59:I69" si="17">H59-G59</f>
        <v>-14938</v>
      </c>
      <c r="J59" s="23">
        <f t="shared" ref="J59:J64" si="18">D59-G59</f>
        <v>-14938</v>
      </c>
      <c r="K59" s="22">
        <f t="shared" ref="K59:K64" si="19">G59/D59</f>
        <v>7.2241666666666671</v>
      </c>
      <c r="L59" s="29">
        <v>17400</v>
      </c>
      <c r="M59" s="62" t="s">
        <v>190</v>
      </c>
      <c r="N59" s="56"/>
    </row>
    <row r="60" spans="2:14" x14ac:dyDescent="0.2">
      <c r="B60" t="s">
        <v>106</v>
      </c>
      <c r="C60" s="45">
        <v>45550</v>
      </c>
      <c r="D60" s="23">
        <v>45950</v>
      </c>
      <c r="E60" s="23"/>
      <c r="F60">
        <v>39710</v>
      </c>
      <c r="G60" s="23">
        <f t="shared" ref="G60:G69" si="20">E60+F60</f>
        <v>39710</v>
      </c>
      <c r="H60" s="20">
        <v>45950</v>
      </c>
      <c r="I60" s="23">
        <f t="shared" si="17"/>
        <v>6240</v>
      </c>
      <c r="J60" s="23">
        <f t="shared" si="18"/>
        <v>6240</v>
      </c>
      <c r="K60" s="22">
        <f t="shared" si="19"/>
        <v>0.86420021762785637</v>
      </c>
      <c r="L60" s="63">
        <f>39710+400+500+1153+120+2600+300</f>
        <v>44783</v>
      </c>
      <c r="M60" s="62" t="s">
        <v>201</v>
      </c>
      <c r="N60" s="56"/>
    </row>
    <row r="61" spans="2:14" x14ac:dyDescent="0.2">
      <c r="B61" s="5" t="s">
        <v>120</v>
      </c>
      <c r="C61" s="45">
        <v>1650</v>
      </c>
      <c r="D61" s="23">
        <f t="shared" ref="D61:D69" si="21">C61</f>
        <v>1650</v>
      </c>
      <c r="E61" s="23"/>
      <c r="F61">
        <v>2016</v>
      </c>
      <c r="G61" s="23">
        <f t="shared" si="20"/>
        <v>2016</v>
      </c>
      <c r="H61" s="20">
        <v>1650</v>
      </c>
      <c r="I61" s="23">
        <f t="shared" si="17"/>
        <v>-366</v>
      </c>
      <c r="J61" s="23">
        <f t="shared" si="18"/>
        <v>-366</v>
      </c>
      <c r="K61" s="22">
        <f t="shared" si="19"/>
        <v>1.2218181818181819</v>
      </c>
      <c r="L61" s="63">
        <v>2200</v>
      </c>
      <c r="M61" s="48" t="s">
        <v>123</v>
      </c>
      <c r="N61" s="56"/>
    </row>
    <row r="62" spans="2:14" ht="15" customHeight="1" x14ac:dyDescent="0.2">
      <c r="B62" s="5" t="s">
        <v>107</v>
      </c>
      <c r="C62" s="45">
        <v>20000</v>
      </c>
      <c r="D62" s="23">
        <f t="shared" si="21"/>
        <v>20000</v>
      </c>
      <c r="E62" s="23"/>
      <c r="F62">
        <v>9372</v>
      </c>
      <c r="G62" s="23">
        <f t="shared" si="20"/>
        <v>9372</v>
      </c>
      <c r="H62" s="20">
        <v>20000</v>
      </c>
      <c r="I62" s="23">
        <f t="shared" si="17"/>
        <v>10628</v>
      </c>
      <c r="J62" s="23">
        <f t="shared" si="18"/>
        <v>10628</v>
      </c>
      <c r="K62" s="22">
        <f t="shared" si="19"/>
        <v>0.46860000000000002</v>
      </c>
      <c r="L62" s="71">
        <f>9372+3900+300</f>
        <v>13572</v>
      </c>
      <c r="M62" s="62" t="s">
        <v>202</v>
      </c>
      <c r="N62" s="56"/>
    </row>
    <row r="63" spans="2:14" x14ac:dyDescent="0.2">
      <c r="B63" s="5" t="s">
        <v>108</v>
      </c>
      <c r="C63" s="45">
        <v>5750</v>
      </c>
      <c r="D63" s="23">
        <f t="shared" si="21"/>
        <v>5750</v>
      </c>
      <c r="E63" s="23"/>
      <c r="F63">
        <v>5299</v>
      </c>
      <c r="G63" s="23">
        <f t="shared" si="20"/>
        <v>5299</v>
      </c>
      <c r="H63" s="20">
        <v>5750</v>
      </c>
      <c r="I63" s="23">
        <f t="shared" si="17"/>
        <v>451</v>
      </c>
      <c r="J63" s="23">
        <f t="shared" si="18"/>
        <v>451</v>
      </c>
      <c r="K63" s="22">
        <f t="shared" si="19"/>
        <v>0.92156521739130437</v>
      </c>
      <c r="L63" s="29">
        <v>7500</v>
      </c>
      <c r="M63" s="62" t="s">
        <v>191</v>
      </c>
      <c r="N63" s="56"/>
    </row>
    <row r="64" spans="2:14" x14ac:dyDescent="0.2">
      <c r="B64" t="s">
        <v>109</v>
      </c>
      <c r="C64" s="45">
        <v>4700</v>
      </c>
      <c r="D64" s="23">
        <f t="shared" si="21"/>
        <v>4700</v>
      </c>
      <c r="E64" s="23"/>
      <c r="F64">
        <v>4418</v>
      </c>
      <c r="G64" s="23">
        <f t="shared" si="20"/>
        <v>4418</v>
      </c>
      <c r="H64" s="20">
        <v>4700</v>
      </c>
      <c r="I64" s="23">
        <f t="shared" si="17"/>
        <v>282</v>
      </c>
      <c r="J64" s="23">
        <f t="shared" si="18"/>
        <v>282</v>
      </c>
      <c r="K64" s="22">
        <f t="shared" si="19"/>
        <v>0.94</v>
      </c>
      <c r="L64" s="29">
        <v>4500</v>
      </c>
      <c r="M64" s="62" t="s">
        <v>192</v>
      </c>
      <c r="N64" s="56"/>
    </row>
    <row r="65" spans="2:14" x14ac:dyDescent="0.2">
      <c r="B65" s="5" t="s">
        <v>110</v>
      </c>
      <c r="C65" s="45">
        <v>0</v>
      </c>
      <c r="D65" s="23">
        <f t="shared" si="21"/>
        <v>0</v>
      </c>
      <c r="E65" s="23"/>
      <c r="F65">
        <v>0</v>
      </c>
      <c r="G65" s="23">
        <f t="shared" si="20"/>
        <v>0</v>
      </c>
      <c r="H65" s="20">
        <v>0</v>
      </c>
      <c r="I65" s="23">
        <f t="shared" si="17"/>
        <v>0</v>
      </c>
      <c r="J65" s="23"/>
      <c r="K65" s="22"/>
      <c r="L65" s="29">
        <f>D65</f>
        <v>0</v>
      </c>
      <c r="N65" s="56"/>
    </row>
    <row r="66" spans="2:14" x14ac:dyDescent="0.2">
      <c r="B66" s="5" t="s">
        <v>111</v>
      </c>
      <c r="C66" s="45">
        <v>27000</v>
      </c>
      <c r="D66" s="45">
        <f>27000+582</f>
        <v>27582</v>
      </c>
      <c r="E66" s="23"/>
      <c r="F66">
        <v>28134</v>
      </c>
      <c r="G66" s="23">
        <f t="shared" si="20"/>
        <v>28134</v>
      </c>
      <c r="H66" s="20">
        <v>25285</v>
      </c>
      <c r="I66" s="23">
        <f t="shared" si="17"/>
        <v>-2849</v>
      </c>
      <c r="J66" s="23">
        <f>D66-G66</f>
        <v>-552</v>
      </c>
      <c r="K66" s="22">
        <f>G66/D66</f>
        <v>1.0200130519904285</v>
      </c>
      <c r="L66" s="29">
        <v>31000</v>
      </c>
      <c r="M66" s="62" t="s">
        <v>172</v>
      </c>
      <c r="N66" s="56"/>
    </row>
    <row r="67" spans="2:14" x14ac:dyDescent="0.2">
      <c r="B67" s="5" t="s">
        <v>112</v>
      </c>
      <c r="C67" s="45">
        <v>5700</v>
      </c>
      <c r="D67" s="45">
        <f t="shared" si="21"/>
        <v>5700</v>
      </c>
      <c r="E67" s="23"/>
      <c r="F67">
        <v>17901</v>
      </c>
      <c r="G67" s="23">
        <f t="shared" si="20"/>
        <v>17901</v>
      </c>
      <c r="H67" s="20">
        <v>5700</v>
      </c>
      <c r="I67" s="23">
        <f t="shared" si="17"/>
        <v>-12201</v>
      </c>
      <c r="J67" s="23">
        <f>D67-G67</f>
        <v>-12201</v>
      </c>
      <c r="K67" s="22">
        <f>G67/D67</f>
        <v>3.1405263157894736</v>
      </c>
      <c r="L67" s="63">
        <f>17900+1000+560+6000</f>
        <v>25460</v>
      </c>
      <c r="M67" s="62" t="s">
        <v>204</v>
      </c>
      <c r="N67" s="56"/>
    </row>
    <row r="68" spans="2:14" x14ac:dyDescent="0.2">
      <c r="B68" s="5" t="s">
        <v>113</v>
      </c>
      <c r="C68" s="45">
        <v>22500</v>
      </c>
      <c r="D68" s="45">
        <f t="shared" si="21"/>
        <v>22500</v>
      </c>
      <c r="E68" s="23"/>
      <c r="F68">
        <v>21221</v>
      </c>
      <c r="G68" s="23">
        <f t="shared" si="20"/>
        <v>21221</v>
      </c>
      <c r="H68" s="20">
        <v>20500</v>
      </c>
      <c r="I68" s="23">
        <f t="shared" si="17"/>
        <v>-721</v>
      </c>
      <c r="J68" s="23">
        <f>D68-G68</f>
        <v>1279</v>
      </c>
      <c r="K68" s="22">
        <f>G68/D68</f>
        <v>0.94315555555555552</v>
      </c>
      <c r="L68" s="63">
        <v>22000</v>
      </c>
      <c r="M68" s="62" t="s">
        <v>177</v>
      </c>
      <c r="N68" s="56"/>
    </row>
    <row r="69" spans="2:14" x14ac:dyDescent="0.2">
      <c r="B69" t="s">
        <v>114</v>
      </c>
      <c r="C69" s="23">
        <v>0</v>
      </c>
      <c r="D69" s="23">
        <f t="shared" si="21"/>
        <v>0</v>
      </c>
      <c r="E69" s="23"/>
      <c r="F69" s="40"/>
      <c r="G69" s="23">
        <f t="shared" si="20"/>
        <v>0</v>
      </c>
      <c r="H69" s="23">
        <v>0</v>
      </c>
      <c r="I69" s="23">
        <f t="shared" si="17"/>
        <v>0</v>
      </c>
      <c r="J69" s="23">
        <f>D69-G69</f>
        <v>0</v>
      </c>
      <c r="K69" s="22"/>
      <c r="L69" s="29" t="s">
        <v>167</v>
      </c>
      <c r="N69" s="56"/>
    </row>
    <row r="70" spans="2:14" x14ac:dyDescent="0.2">
      <c r="B70" s="4" t="s">
        <v>9</v>
      </c>
      <c r="C70" s="21">
        <f t="shared" ref="C70:J70" si="22">SUM(C59:C69)</f>
        <v>135250</v>
      </c>
      <c r="D70" s="21">
        <f t="shared" si="22"/>
        <v>136232</v>
      </c>
      <c r="E70" s="21">
        <f t="shared" si="22"/>
        <v>0</v>
      </c>
      <c r="F70" s="21">
        <f t="shared" si="22"/>
        <v>145409</v>
      </c>
      <c r="G70" s="21">
        <f t="shared" si="22"/>
        <v>145409</v>
      </c>
      <c r="H70" s="21">
        <f>SUM(H59:H69)</f>
        <v>131935</v>
      </c>
      <c r="I70" s="21">
        <f>SUM(I59:I69)</f>
        <v>-13474</v>
      </c>
      <c r="J70" s="21">
        <f t="shared" si="22"/>
        <v>-9177</v>
      </c>
      <c r="K70" s="37">
        <f>G70/D70</f>
        <v>1.0673630277761466</v>
      </c>
      <c r="L70" s="50">
        <f>SUM(L59:L69)</f>
        <v>168415</v>
      </c>
      <c r="N70" s="56"/>
    </row>
    <row r="71" spans="2:14" x14ac:dyDescent="0.2">
      <c r="B71" s="56"/>
      <c r="C71" s="23"/>
      <c r="D71" s="23"/>
      <c r="E71" s="23"/>
      <c r="F71" s="23"/>
      <c r="G71" s="23"/>
      <c r="H71" s="23"/>
      <c r="I71" s="23"/>
      <c r="J71" s="23"/>
      <c r="K71" s="23"/>
      <c r="L71" s="29"/>
      <c r="N71" s="56"/>
    </row>
    <row r="72" spans="2:14" x14ac:dyDescent="0.2">
      <c r="B72" s="1"/>
      <c r="C72" s="23"/>
      <c r="D72" s="23"/>
      <c r="E72" s="23"/>
      <c r="F72" s="23"/>
      <c r="G72" s="23"/>
      <c r="H72" s="23"/>
      <c r="I72" s="23"/>
      <c r="J72" s="23"/>
      <c r="K72" s="23"/>
      <c r="L72" s="29"/>
      <c r="N72" s="56"/>
    </row>
    <row r="73" spans="2:14" x14ac:dyDescent="0.2">
      <c r="B73" s="4" t="s">
        <v>25</v>
      </c>
      <c r="C73" s="21">
        <f t="shared" ref="C73:J73" si="23">C46+C56+C70</f>
        <v>1122405</v>
      </c>
      <c r="D73" s="21">
        <f t="shared" si="23"/>
        <v>1123387</v>
      </c>
      <c r="E73" s="21">
        <f t="shared" si="23"/>
        <v>3175</v>
      </c>
      <c r="F73" s="21">
        <f t="shared" si="23"/>
        <v>1050599</v>
      </c>
      <c r="G73" s="21">
        <f t="shared" si="23"/>
        <v>1053774</v>
      </c>
      <c r="H73" s="21">
        <f t="shared" si="23"/>
        <v>1042034</v>
      </c>
      <c r="I73" s="21">
        <f t="shared" si="23"/>
        <v>-11740</v>
      </c>
      <c r="J73" s="21">
        <f t="shared" si="23"/>
        <v>69613</v>
      </c>
      <c r="K73" s="37">
        <f>G73/D73</f>
        <v>0.93803293077096317</v>
      </c>
      <c r="L73" s="50">
        <f>L46+L56+L70</f>
        <v>1161015</v>
      </c>
      <c r="N73" s="56"/>
    </row>
    <row r="74" spans="2:14" x14ac:dyDescent="0.2">
      <c r="B74" s="1"/>
      <c r="C74" s="23"/>
      <c r="D74" s="23"/>
      <c r="E74" s="23"/>
      <c r="F74" s="23"/>
      <c r="G74" s="23"/>
      <c r="H74" s="23"/>
      <c r="I74" s="23"/>
      <c r="J74" s="23"/>
      <c r="K74" s="23"/>
      <c r="L74" s="29"/>
      <c r="N74" s="56"/>
    </row>
    <row r="75" spans="2:14" x14ac:dyDescent="0.2">
      <c r="B75" s="1" t="s">
        <v>22</v>
      </c>
      <c r="C75" s="23"/>
      <c r="D75" s="23"/>
      <c r="E75" s="23"/>
      <c r="F75" s="23"/>
      <c r="G75" s="23"/>
      <c r="H75" s="23"/>
      <c r="I75" s="23"/>
      <c r="J75" s="23"/>
      <c r="K75" s="23"/>
      <c r="L75" s="29"/>
      <c r="N75" s="56"/>
    </row>
    <row r="76" spans="2:14" x14ac:dyDescent="0.2">
      <c r="B76" t="s">
        <v>14</v>
      </c>
      <c r="C76" s="23"/>
      <c r="D76" s="23"/>
      <c r="E76" s="23"/>
      <c r="F76" s="23"/>
      <c r="G76" s="23"/>
      <c r="H76" s="23"/>
      <c r="I76" s="23"/>
      <c r="J76" s="23"/>
      <c r="K76" s="23"/>
      <c r="L76" s="29"/>
      <c r="N76" s="56"/>
    </row>
    <row r="77" spans="2:14" x14ac:dyDescent="0.2">
      <c r="B77" t="s">
        <v>18</v>
      </c>
      <c r="C77" s="23">
        <v>17553</v>
      </c>
      <c r="D77" s="23">
        <v>19139</v>
      </c>
      <c r="E77" s="23"/>
      <c r="F77" s="23"/>
      <c r="G77" s="23">
        <f>F77+E77</f>
        <v>0</v>
      </c>
      <c r="H77" s="23">
        <v>19139</v>
      </c>
      <c r="I77" s="23">
        <f>H77-G77</f>
        <v>19139</v>
      </c>
      <c r="J77" s="23">
        <f>D77-G77</f>
        <v>19139</v>
      </c>
      <c r="K77" s="23"/>
      <c r="L77" s="29">
        <f>L90</f>
        <v>48650</v>
      </c>
      <c r="N77" s="56"/>
    </row>
    <row r="78" spans="2:14" x14ac:dyDescent="0.2">
      <c r="C78" s="23"/>
      <c r="D78" s="23"/>
      <c r="E78" s="23"/>
      <c r="F78" s="23"/>
      <c r="G78" s="23"/>
      <c r="H78" s="23"/>
      <c r="I78" s="23"/>
      <c r="J78" s="23"/>
      <c r="K78" s="23"/>
      <c r="L78" s="29"/>
      <c r="N78" s="56"/>
    </row>
    <row r="79" spans="2:14" x14ac:dyDescent="0.2">
      <c r="B79" s="4" t="s">
        <v>17</v>
      </c>
      <c r="C79" s="21">
        <f t="shared" ref="C79:J79" si="24">C73+C76+C77</f>
        <v>1139958</v>
      </c>
      <c r="D79" s="21">
        <f t="shared" si="24"/>
        <v>1142526</v>
      </c>
      <c r="E79" s="21">
        <f t="shared" si="24"/>
        <v>3175</v>
      </c>
      <c r="F79" s="21">
        <f t="shared" si="24"/>
        <v>1050599</v>
      </c>
      <c r="G79" s="21">
        <f t="shared" si="24"/>
        <v>1053774</v>
      </c>
      <c r="H79" s="21">
        <f t="shared" si="24"/>
        <v>1061173</v>
      </c>
      <c r="I79" s="21">
        <f t="shared" si="24"/>
        <v>7399</v>
      </c>
      <c r="J79" s="21">
        <f t="shared" si="24"/>
        <v>88752</v>
      </c>
      <c r="K79" s="21"/>
      <c r="L79" s="50">
        <f>L73+L76+L77</f>
        <v>1209665</v>
      </c>
      <c r="N79" s="56"/>
    </row>
    <row r="80" spans="2:14" x14ac:dyDescent="0.2">
      <c r="B80" s="1"/>
      <c r="C80" s="24"/>
      <c r="D80" s="24"/>
      <c r="E80" s="24"/>
      <c r="F80" s="24"/>
      <c r="G80" s="24"/>
      <c r="H80" s="24"/>
      <c r="I80" s="24"/>
      <c r="J80" s="24"/>
      <c r="K80" s="24"/>
      <c r="L80" s="51"/>
    </row>
    <row r="81" spans="2:13" x14ac:dyDescent="0.2">
      <c r="B81" s="1"/>
      <c r="C81" s="23"/>
      <c r="D81" s="23"/>
      <c r="E81" s="23"/>
      <c r="F81" s="23"/>
      <c r="G81" s="23"/>
      <c r="H81" s="23"/>
      <c r="I81" s="23"/>
      <c r="J81" s="23"/>
      <c r="K81" s="23"/>
      <c r="L81" s="29"/>
    </row>
    <row r="82" spans="2:13" ht="15.75" x14ac:dyDescent="0.25">
      <c r="B82" s="9" t="s">
        <v>35</v>
      </c>
      <c r="C82" s="23"/>
      <c r="D82" s="23"/>
      <c r="E82" s="23"/>
      <c r="F82" s="23"/>
      <c r="G82" s="23"/>
      <c r="H82" s="23"/>
      <c r="I82" s="23"/>
      <c r="J82" s="23"/>
      <c r="K82" s="23"/>
      <c r="L82" s="29"/>
    </row>
    <row r="83" spans="2:13" x14ac:dyDescent="0.2">
      <c r="B83" s="1"/>
      <c r="C83" s="23"/>
      <c r="D83" s="23"/>
      <c r="E83" s="23"/>
      <c r="F83" s="23"/>
      <c r="G83" s="23"/>
      <c r="H83" s="23"/>
      <c r="I83" s="23"/>
      <c r="J83" s="23"/>
      <c r="K83" s="23"/>
      <c r="L83" s="29"/>
    </row>
    <row r="84" spans="2:13" x14ac:dyDescent="0.2">
      <c r="B84" t="s">
        <v>63</v>
      </c>
      <c r="C84" s="23">
        <f>C31-C8-C73</f>
        <v>-17945</v>
      </c>
      <c r="D84" s="23">
        <f>D31-D8-D73</f>
        <v>-16759</v>
      </c>
      <c r="E84" s="23"/>
      <c r="F84" s="23"/>
      <c r="G84" s="23"/>
      <c r="H84" s="23"/>
      <c r="I84" s="23"/>
      <c r="J84" s="23"/>
      <c r="K84" s="23"/>
      <c r="L84" s="23">
        <f>L31-L8-L73</f>
        <v>12752</v>
      </c>
    </row>
    <row r="85" spans="2:13" ht="6" customHeight="1" x14ac:dyDescent="0.2">
      <c r="C85" s="23"/>
      <c r="D85" s="23"/>
      <c r="E85" s="23"/>
      <c r="F85" s="23"/>
      <c r="G85" s="23"/>
      <c r="H85" s="23"/>
      <c r="I85" s="23"/>
      <c r="J85" s="23"/>
      <c r="K85" s="23"/>
      <c r="L85" s="29"/>
    </row>
    <row r="86" spans="2:13" x14ac:dyDescent="0.2">
      <c r="B86" t="s">
        <v>38</v>
      </c>
      <c r="C86" s="23">
        <v>35898</v>
      </c>
      <c r="D86" s="23">
        <v>35899</v>
      </c>
      <c r="E86" s="23"/>
      <c r="F86" s="23"/>
      <c r="G86" s="23"/>
      <c r="H86" s="23"/>
      <c r="I86" s="23"/>
      <c r="J86" s="23"/>
      <c r="K86" s="23"/>
      <c r="L86" s="29">
        <v>35898</v>
      </c>
    </row>
    <row r="87" spans="2:13" ht="6" customHeight="1" x14ac:dyDescent="0.2">
      <c r="C87" s="23"/>
      <c r="D87" s="23"/>
      <c r="E87" s="23"/>
      <c r="F87" s="23"/>
      <c r="G87" s="23"/>
      <c r="H87" s="23"/>
      <c r="I87" s="23"/>
      <c r="J87" s="23"/>
      <c r="K87" s="23"/>
      <c r="L87" s="29"/>
    </row>
    <row r="88" spans="2:13" ht="12.75" customHeight="1" x14ac:dyDescent="0.2">
      <c r="B88" t="s">
        <v>39</v>
      </c>
      <c r="C88" s="23"/>
      <c r="D88" s="23"/>
      <c r="E88" s="23"/>
      <c r="F88" s="23"/>
      <c r="G88" s="23"/>
      <c r="H88" s="23"/>
      <c r="I88" s="23"/>
      <c r="J88" s="23"/>
      <c r="K88" s="23"/>
      <c r="L88" s="29">
        <f>L7</f>
        <v>0</v>
      </c>
    </row>
    <row r="89" spans="2:13" ht="6" customHeight="1" x14ac:dyDescent="0.2">
      <c r="C89" s="23"/>
      <c r="D89" s="23"/>
      <c r="E89" s="23"/>
      <c r="F89" s="23"/>
      <c r="G89" s="23"/>
      <c r="H89" s="23"/>
      <c r="I89" s="23"/>
      <c r="J89" s="23"/>
      <c r="K89" s="23"/>
      <c r="L89" s="29"/>
    </row>
    <row r="90" spans="2:13" ht="13.5" thickBot="1" x14ac:dyDescent="0.25">
      <c r="B90" t="s">
        <v>31</v>
      </c>
      <c r="C90" s="30">
        <f>SUM(C84:C88)</f>
        <v>17953</v>
      </c>
      <c r="D90" s="30">
        <f>SUM(D84:D88)</f>
        <v>19140</v>
      </c>
      <c r="E90" s="23"/>
      <c r="F90" s="23"/>
      <c r="G90" s="23"/>
      <c r="H90" s="23"/>
      <c r="I90" s="23"/>
      <c r="J90" s="23"/>
      <c r="K90" s="23"/>
      <c r="L90" s="52">
        <f>SUM(L84:L88)</f>
        <v>48650</v>
      </c>
      <c r="M90" s="62"/>
    </row>
    <row r="91" spans="2:13" ht="13.5" thickTop="1" x14ac:dyDescent="0.2">
      <c r="C91" s="23"/>
      <c r="D91" s="23"/>
      <c r="E91" s="23"/>
      <c r="F91" s="23"/>
      <c r="G91" s="23"/>
      <c r="H91" s="23"/>
      <c r="I91" s="23"/>
      <c r="J91" s="23"/>
      <c r="K91" s="23"/>
      <c r="L91" s="29"/>
    </row>
    <row r="92" spans="2:13" x14ac:dyDescent="0.2">
      <c r="C92" s="25"/>
      <c r="D92" s="25"/>
      <c r="E92" s="25"/>
      <c r="F92" s="25"/>
      <c r="G92" s="25"/>
      <c r="H92" s="25"/>
      <c r="I92" s="25"/>
      <c r="J92" s="25"/>
      <c r="K92" s="25"/>
      <c r="L92" s="25"/>
    </row>
    <row r="94" spans="2:13" ht="22.5" customHeight="1" x14ac:dyDescent="0.25">
      <c r="B94" s="7" t="s">
        <v>16</v>
      </c>
    </row>
    <row r="96" spans="2:13" ht="12.75" customHeight="1" x14ac:dyDescent="0.2">
      <c r="B96" s="1" t="s">
        <v>59</v>
      </c>
    </row>
    <row r="97" spans="2:12" ht="12.75" customHeight="1" x14ac:dyDescent="0.2">
      <c r="B97" s="5" t="s">
        <v>81</v>
      </c>
      <c r="C97" s="23">
        <v>1002</v>
      </c>
      <c r="D97" s="23">
        <f>C97</f>
        <v>1002</v>
      </c>
      <c r="L97" s="29">
        <f>D97</f>
        <v>1002</v>
      </c>
    </row>
    <row r="98" spans="2:12" ht="12.75" customHeight="1" x14ac:dyDescent="0.2">
      <c r="B98" s="5" t="s">
        <v>82</v>
      </c>
      <c r="C98" s="23"/>
      <c r="D98" s="23"/>
      <c r="L98" s="29"/>
    </row>
    <row r="99" spans="2:12" ht="12.75" customHeight="1" x14ac:dyDescent="0.2">
      <c r="B99" s="5" t="s">
        <v>76</v>
      </c>
      <c r="C99" s="23">
        <v>6549.25</v>
      </c>
      <c r="D99" s="23">
        <v>6549.25</v>
      </c>
      <c r="F99" s="20">
        <v>6549</v>
      </c>
      <c r="G99" s="20">
        <v>6549</v>
      </c>
      <c r="H99" s="20">
        <v>6549</v>
      </c>
      <c r="I99" s="23">
        <f>H99-G99</f>
        <v>0</v>
      </c>
      <c r="L99" s="29">
        <v>6549</v>
      </c>
    </row>
    <row r="100" spans="2:12" ht="12.75" customHeight="1" x14ac:dyDescent="0.2">
      <c r="B100" s="5" t="s">
        <v>77</v>
      </c>
      <c r="C100" s="23"/>
      <c r="D100" s="23"/>
      <c r="L100" s="29"/>
    </row>
    <row r="101" spans="2:12" ht="12.75" customHeight="1" x14ac:dyDescent="0.2">
      <c r="B101" s="5" t="s">
        <v>78</v>
      </c>
      <c r="C101" s="23"/>
      <c r="D101" s="23">
        <f>C101</f>
        <v>0</v>
      </c>
      <c r="L101" s="29"/>
    </row>
    <row r="102" spans="2:12" ht="12.75" customHeight="1" x14ac:dyDescent="0.2"/>
    <row r="103" spans="2:12" ht="12.75" customHeight="1" x14ac:dyDescent="0.2">
      <c r="B103" s="4" t="s">
        <v>20</v>
      </c>
      <c r="C103" s="21">
        <f>SUM(C97:C101)</f>
        <v>7551.25</v>
      </c>
      <c r="D103" s="21">
        <f>SUM(D97:D101)</f>
        <v>7551.25</v>
      </c>
      <c r="L103" s="50">
        <f>SUM(L97:L101)</f>
        <v>7551</v>
      </c>
    </row>
    <row r="105" spans="2:12" ht="12.75" customHeight="1" x14ac:dyDescent="0.2">
      <c r="B105" s="1" t="s">
        <v>60</v>
      </c>
      <c r="L105" s="31"/>
    </row>
    <row r="106" spans="2:12" ht="12.75" customHeight="1" x14ac:dyDescent="0.2">
      <c r="B106" s="5" t="s">
        <v>68</v>
      </c>
      <c r="C106" s="23"/>
      <c r="D106" s="23"/>
      <c r="E106" s="23"/>
      <c r="F106" s="23"/>
      <c r="G106" s="23"/>
      <c r="H106" s="23"/>
      <c r="I106" s="23"/>
      <c r="J106" s="23"/>
      <c r="K106" s="23"/>
      <c r="L106" s="29"/>
    </row>
    <row r="107" spans="2:12" ht="12.75" customHeight="1" x14ac:dyDescent="0.2">
      <c r="B107" s="5" t="s">
        <v>69</v>
      </c>
      <c r="C107" s="23"/>
      <c r="D107" s="23"/>
      <c r="E107" s="23"/>
      <c r="F107" s="23"/>
      <c r="G107" s="23"/>
      <c r="H107" s="23"/>
      <c r="I107" s="23"/>
      <c r="J107" s="23"/>
      <c r="K107" s="23"/>
      <c r="L107" s="29"/>
    </row>
    <row r="108" spans="2:12" ht="12.75" customHeight="1" x14ac:dyDescent="0.2">
      <c r="B108" s="5" t="s">
        <v>70</v>
      </c>
      <c r="C108" s="23"/>
      <c r="D108" s="23"/>
      <c r="E108" s="23"/>
      <c r="F108" s="23"/>
      <c r="G108" s="23"/>
      <c r="H108" s="23"/>
      <c r="I108" s="23"/>
      <c r="J108" s="23"/>
      <c r="K108" s="23"/>
      <c r="L108" s="29"/>
    </row>
    <row r="109" spans="2:12" ht="12.75" customHeight="1" x14ac:dyDescent="0.2">
      <c r="B109" s="5"/>
      <c r="L109" s="31"/>
    </row>
    <row r="110" spans="2:12" ht="12.75" customHeight="1" x14ac:dyDescent="0.2">
      <c r="B110" s="4" t="s">
        <v>26</v>
      </c>
      <c r="C110" s="21">
        <f>SUM(C106:C108)</f>
        <v>0</v>
      </c>
      <c r="D110" s="21"/>
      <c r="E110" s="21"/>
      <c r="F110" s="21"/>
      <c r="G110" s="21"/>
      <c r="H110" s="21"/>
      <c r="I110" s="21"/>
      <c r="J110" s="21"/>
      <c r="K110" s="21"/>
      <c r="L110" s="50">
        <f>SUM(L106:L108)</f>
        <v>0</v>
      </c>
    </row>
    <row r="111" spans="2:12" ht="12.75" customHeight="1" x14ac:dyDescent="0.2">
      <c r="B111" s="1"/>
      <c r="C111" s="25"/>
      <c r="L111" s="25"/>
    </row>
    <row r="112" spans="2:12" ht="12.75" customHeight="1" x14ac:dyDescent="0.2">
      <c r="B112" s="4" t="s">
        <v>61</v>
      </c>
      <c r="C112" s="21">
        <f>C103+C110</f>
        <v>7551.25</v>
      </c>
      <c r="D112" s="21">
        <f>D103+D110</f>
        <v>7551.25</v>
      </c>
      <c r="E112" s="21">
        <f>E110</f>
        <v>0</v>
      </c>
      <c r="F112" s="21">
        <f t="shared" ref="F112:K112" si="25">F110</f>
        <v>0</v>
      </c>
      <c r="G112" s="21">
        <f t="shared" si="25"/>
        <v>0</v>
      </c>
      <c r="H112" s="21">
        <f t="shared" si="25"/>
        <v>0</v>
      </c>
      <c r="I112" s="21">
        <f t="shared" si="25"/>
        <v>0</v>
      </c>
      <c r="J112" s="21">
        <f t="shared" si="25"/>
        <v>0</v>
      </c>
      <c r="K112" s="21">
        <f t="shared" si="25"/>
        <v>0</v>
      </c>
      <c r="L112" s="50">
        <f>L103+L110</f>
        <v>7551</v>
      </c>
    </row>
    <row r="113" spans="2:12" ht="12.75" customHeight="1" x14ac:dyDescent="0.2">
      <c r="B113" s="1"/>
      <c r="C113" s="25"/>
      <c r="L113" s="25"/>
    </row>
    <row r="114" spans="2:12" x14ac:dyDescent="0.2">
      <c r="B114" s="1" t="s">
        <v>62</v>
      </c>
      <c r="C114" s="23"/>
      <c r="L114" s="25"/>
    </row>
    <row r="115" spans="2:12" x14ac:dyDescent="0.2">
      <c r="B115" s="65" t="s">
        <v>121</v>
      </c>
      <c r="C115" s="23">
        <v>6549</v>
      </c>
      <c r="D115" s="23">
        <v>7551</v>
      </c>
      <c r="E115" s="23"/>
      <c r="F115" s="23">
        <v>8191</v>
      </c>
      <c r="G115" s="23">
        <f t="shared" ref="G115:G120" si="26">F115+E115</f>
        <v>8191</v>
      </c>
      <c r="H115" s="23">
        <v>7551</v>
      </c>
      <c r="I115" s="23">
        <f t="shared" ref="I115:I120" si="27">H115-G115</f>
        <v>-640</v>
      </c>
      <c r="J115" s="23">
        <f>D115-G115</f>
        <v>-640</v>
      </c>
      <c r="K115" s="22"/>
      <c r="L115" s="29">
        <v>8191</v>
      </c>
    </row>
    <row r="116" spans="2:12" x14ac:dyDescent="0.2">
      <c r="B116" s="5" t="s">
        <v>117</v>
      </c>
      <c r="C116" s="23"/>
      <c r="D116" s="23"/>
      <c r="E116" s="23"/>
      <c r="F116" s="23"/>
      <c r="G116" s="23">
        <f t="shared" si="26"/>
        <v>0</v>
      </c>
      <c r="H116" s="23"/>
      <c r="I116" s="23">
        <f t="shared" si="27"/>
        <v>0</v>
      </c>
      <c r="J116" s="23">
        <f>C116-G116</f>
        <v>0</v>
      </c>
      <c r="K116" s="22"/>
      <c r="L116" s="29"/>
    </row>
    <row r="117" spans="2:12" x14ac:dyDescent="0.2">
      <c r="B117" s="1" t="s">
        <v>127</v>
      </c>
      <c r="C117" s="23"/>
      <c r="D117" s="23"/>
      <c r="E117" s="23"/>
      <c r="F117" s="23">
        <v>-640</v>
      </c>
      <c r="G117" s="23">
        <f t="shared" si="26"/>
        <v>-640</v>
      </c>
      <c r="H117" s="23">
        <v>0</v>
      </c>
      <c r="I117" s="23">
        <f t="shared" si="27"/>
        <v>640</v>
      </c>
      <c r="J117" s="23">
        <f>C117-G117</f>
        <v>640</v>
      </c>
      <c r="K117" s="22"/>
      <c r="L117" s="29">
        <v>-640</v>
      </c>
    </row>
    <row r="118" spans="2:12" x14ac:dyDescent="0.2">
      <c r="B118" s="5"/>
      <c r="C118" s="31"/>
      <c r="G118" s="23">
        <f t="shared" si="26"/>
        <v>0</v>
      </c>
      <c r="I118" s="23">
        <f t="shared" si="27"/>
        <v>0</v>
      </c>
      <c r="J118" s="23">
        <f>C118-G118</f>
        <v>0</v>
      </c>
      <c r="K118" s="22"/>
      <c r="L118" s="29"/>
    </row>
    <row r="119" spans="2:12" x14ac:dyDescent="0.2">
      <c r="B119" s="5"/>
      <c r="C119" s="31"/>
      <c r="G119" s="23">
        <f t="shared" si="26"/>
        <v>0</v>
      </c>
      <c r="I119" s="23">
        <f t="shared" si="27"/>
        <v>0</v>
      </c>
      <c r="J119" s="23">
        <f>C119-G119</f>
        <v>0</v>
      </c>
      <c r="K119" s="22"/>
      <c r="L119" s="29"/>
    </row>
    <row r="120" spans="2:12" x14ac:dyDescent="0.2">
      <c r="B120" s="5"/>
      <c r="C120" s="25"/>
      <c r="G120" s="23">
        <f t="shared" si="26"/>
        <v>0</v>
      </c>
      <c r="I120" s="23">
        <f t="shared" si="27"/>
        <v>0</v>
      </c>
      <c r="J120" s="23">
        <f>C120-G120</f>
        <v>0</v>
      </c>
      <c r="K120" s="22"/>
      <c r="L120" s="25"/>
    </row>
    <row r="121" spans="2:12" x14ac:dyDescent="0.2">
      <c r="B121" s="4" t="s">
        <v>27</v>
      </c>
      <c r="C121" s="21">
        <f>SUM(C115:C119)</f>
        <v>6549</v>
      </c>
      <c r="D121" s="21">
        <f t="shared" ref="D121:J121" si="28">SUM(D115:D119)</f>
        <v>7551</v>
      </c>
      <c r="E121" s="21">
        <f t="shared" si="28"/>
        <v>0</v>
      </c>
      <c r="F121" s="21">
        <f t="shared" si="28"/>
        <v>7551</v>
      </c>
      <c r="G121" s="21">
        <f t="shared" si="28"/>
        <v>7551</v>
      </c>
      <c r="H121" s="21">
        <f t="shared" si="28"/>
        <v>7551</v>
      </c>
      <c r="I121" s="21">
        <f t="shared" si="28"/>
        <v>0</v>
      </c>
      <c r="J121" s="21">
        <f t="shared" si="28"/>
        <v>0</v>
      </c>
      <c r="K121" s="37"/>
      <c r="L121" s="50">
        <f>SUM(L115:L119)</f>
        <v>7551</v>
      </c>
    </row>
    <row r="122" spans="2:12" x14ac:dyDescent="0.2">
      <c r="B122" s="1"/>
      <c r="C122" s="24"/>
      <c r="D122" s="24"/>
      <c r="E122" s="24"/>
      <c r="F122" s="24"/>
      <c r="G122" s="24"/>
      <c r="H122" s="24"/>
      <c r="I122" s="24"/>
      <c r="J122" s="24"/>
      <c r="K122" s="24"/>
      <c r="L122" s="51"/>
    </row>
    <row r="123" spans="2:12" x14ac:dyDescent="0.2">
      <c r="B123" s="1" t="s">
        <v>74</v>
      </c>
      <c r="C123" s="24"/>
      <c r="D123" s="24"/>
      <c r="E123" s="24"/>
      <c r="F123" s="24"/>
      <c r="G123" s="24"/>
      <c r="H123" s="24"/>
      <c r="I123" s="24"/>
      <c r="J123" s="24"/>
      <c r="K123" s="24"/>
      <c r="L123" s="51"/>
    </row>
    <row r="124" spans="2:12" x14ac:dyDescent="0.2">
      <c r="B124" s="65" t="s">
        <v>122</v>
      </c>
      <c r="C124" s="64">
        <v>0</v>
      </c>
      <c r="D124" s="64">
        <v>0</v>
      </c>
      <c r="E124" s="64"/>
      <c r="F124" s="64"/>
      <c r="G124" s="64"/>
      <c r="H124" s="64">
        <v>0</v>
      </c>
      <c r="I124" s="64">
        <f>H124-F124</f>
        <v>0</v>
      </c>
      <c r="J124" s="64">
        <f>D124-F124</f>
        <v>0</v>
      </c>
      <c r="K124" s="64"/>
      <c r="L124" s="63">
        <v>0</v>
      </c>
    </row>
    <row r="125" spans="2:12" x14ac:dyDescent="0.2">
      <c r="B125" s="5"/>
      <c r="C125" s="24"/>
      <c r="D125" s="24"/>
      <c r="E125" s="24"/>
      <c r="F125" s="24"/>
      <c r="G125" s="24"/>
      <c r="H125" s="24"/>
      <c r="I125" s="24"/>
      <c r="J125" s="24"/>
      <c r="K125" s="24"/>
      <c r="L125" s="51"/>
    </row>
    <row r="126" spans="2:12" x14ac:dyDescent="0.2">
      <c r="B126" s="4" t="s">
        <v>17</v>
      </c>
      <c r="C126" s="21">
        <f>C121+C124</f>
        <v>6549</v>
      </c>
      <c r="D126" s="21">
        <f>SUM(D121:D125)</f>
        <v>7551</v>
      </c>
      <c r="E126" s="21">
        <f>E121+E124</f>
        <v>0</v>
      </c>
      <c r="F126" s="21">
        <f>F121+F124</f>
        <v>7551</v>
      </c>
      <c r="G126" s="21">
        <f>G121+G124</f>
        <v>7551</v>
      </c>
      <c r="H126" s="21">
        <f>H121+H124</f>
        <v>7551</v>
      </c>
      <c r="I126" s="21">
        <f>H126-G126</f>
        <v>0</v>
      </c>
      <c r="J126" s="21">
        <f>I126</f>
        <v>0</v>
      </c>
      <c r="K126" s="21"/>
      <c r="L126" s="50">
        <f>SUM(L121+L124)</f>
        <v>7551</v>
      </c>
    </row>
    <row r="127" spans="2:12" x14ac:dyDescent="0.2">
      <c r="B127" s="1"/>
      <c r="C127" s="24"/>
      <c r="D127" s="24"/>
      <c r="E127" s="24"/>
      <c r="F127" s="24"/>
      <c r="G127" s="24"/>
      <c r="H127" s="24"/>
      <c r="I127" s="24"/>
      <c r="J127" s="24"/>
      <c r="K127" s="24"/>
      <c r="L127" s="51"/>
    </row>
    <row r="128" spans="2:12" x14ac:dyDescent="0.2">
      <c r="C128" s="25"/>
      <c r="D128" s="25"/>
      <c r="L128" s="25"/>
    </row>
    <row r="129" spans="1:13" ht="15.75" x14ac:dyDescent="0.25">
      <c r="B129" s="9" t="s">
        <v>41</v>
      </c>
      <c r="C129" s="25"/>
      <c r="D129" s="25"/>
      <c r="E129" s="25"/>
      <c r="F129" s="25"/>
      <c r="G129" s="25"/>
      <c r="H129" s="25"/>
      <c r="I129" s="25"/>
      <c r="J129" s="25"/>
      <c r="K129" s="25"/>
      <c r="L129" s="25"/>
    </row>
    <row r="130" spans="1:13" x14ac:dyDescent="0.2">
      <c r="C130" s="25"/>
      <c r="D130" s="25"/>
      <c r="E130" s="25"/>
      <c r="F130" s="25"/>
      <c r="G130" s="25"/>
      <c r="H130" s="25"/>
      <c r="I130" s="25"/>
      <c r="J130" s="25"/>
      <c r="K130" s="25"/>
      <c r="L130" s="25"/>
    </row>
    <row r="131" spans="1:13" x14ac:dyDescent="0.2">
      <c r="B131" t="s">
        <v>63</v>
      </c>
      <c r="C131" s="23">
        <f>C112-C121-C97-C98</f>
        <v>0.25</v>
      </c>
      <c r="D131" s="23">
        <f>D112-D121-D97-D98</f>
        <v>-1001.75</v>
      </c>
      <c r="E131" s="23"/>
      <c r="F131" s="23"/>
      <c r="G131" s="23"/>
      <c r="H131" s="23"/>
      <c r="I131" s="23"/>
      <c r="J131" s="23"/>
      <c r="K131" s="23"/>
      <c r="L131" s="29">
        <f>L112-L121-L97-L98</f>
        <v>-1002</v>
      </c>
    </row>
    <row r="132" spans="1:13" ht="6" customHeight="1" x14ac:dyDescent="0.2">
      <c r="C132" s="23"/>
      <c r="D132" s="23"/>
      <c r="E132" s="23"/>
      <c r="F132" s="23"/>
      <c r="G132" s="23"/>
      <c r="H132" s="23"/>
      <c r="I132" s="23"/>
      <c r="J132" s="23"/>
      <c r="K132" s="23"/>
      <c r="L132" s="29"/>
    </row>
    <row r="133" spans="1:13" ht="12.75" customHeight="1" x14ac:dyDescent="0.2">
      <c r="B133" t="s">
        <v>75</v>
      </c>
      <c r="C133" s="23">
        <f>C97+C98</f>
        <v>1002</v>
      </c>
      <c r="D133" s="23">
        <f>D97+D98</f>
        <v>1002</v>
      </c>
      <c r="E133" s="23"/>
      <c r="F133" s="23"/>
      <c r="G133" s="23"/>
      <c r="H133" s="23"/>
      <c r="I133" s="23"/>
      <c r="J133" s="23"/>
      <c r="K133" s="23"/>
      <c r="L133" s="29">
        <f>D133</f>
        <v>1002</v>
      </c>
    </row>
    <row r="134" spans="1:13" ht="6" customHeight="1" x14ac:dyDescent="0.2">
      <c r="C134" s="23"/>
      <c r="D134" s="23"/>
      <c r="E134" s="23"/>
      <c r="F134" s="23"/>
      <c r="G134" s="23"/>
      <c r="H134" s="23"/>
      <c r="I134" s="23"/>
      <c r="J134" s="23"/>
      <c r="K134" s="23"/>
      <c r="L134" s="29"/>
    </row>
    <row r="135" spans="1:13" ht="13.5" thickBot="1" x14ac:dyDescent="0.25">
      <c r="B135" t="s">
        <v>31</v>
      </c>
      <c r="C135" s="30">
        <f>SUM(C131:C133)</f>
        <v>1002.25</v>
      </c>
      <c r="D135" s="30">
        <f>SUM(D131:D133)</f>
        <v>0.25</v>
      </c>
      <c r="E135" s="23"/>
      <c r="F135" s="23"/>
      <c r="G135" s="23"/>
      <c r="H135" s="23"/>
      <c r="I135" s="23"/>
      <c r="J135" s="23"/>
      <c r="K135" s="23"/>
      <c r="L135" s="52">
        <f>SUM(L131:L133)</f>
        <v>0</v>
      </c>
    </row>
    <row r="136" spans="1:13" ht="13.5" thickTop="1" x14ac:dyDescent="0.2">
      <c r="C136" s="24"/>
      <c r="D136" s="24"/>
      <c r="E136" s="23"/>
      <c r="F136" s="23"/>
      <c r="G136" s="23"/>
      <c r="H136" s="23"/>
      <c r="I136" s="23"/>
      <c r="J136" s="23"/>
      <c r="K136" s="23"/>
      <c r="L136" s="51"/>
    </row>
    <row r="137" spans="1:13" x14ac:dyDescent="0.2">
      <c r="C137" s="24"/>
      <c r="D137" s="24"/>
      <c r="E137" s="23"/>
      <c r="F137" s="23"/>
      <c r="G137" s="23"/>
      <c r="H137" s="23"/>
      <c r="I137" s="23"/>
      <c r="J137" s="23"/>
      <c r="K137" s="23"/>
      <c r="L137" s="51"/>
    </row>
    <row r="138" spans="1:13" x14ac:dyDescent="0.2">
      <c r="C138" s="23"/>
    </row>
    <row r="139" spans="1:13" x14ac:dyDescent="0.2">
      <c r="B139" s="17"/>
    </row>
    <row r="141" spans="1:13" ht="13.5" thickBot="1" x14ac:dyDescent="0.25"/>
    <row r="142" spans="1:13" ht="13.5" thickTop="1" x14ac:dyDescent="0.2">
      <c r="A142" s="10"/>
      <c r="B142" s="11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57"/>
    </row>
    <row r="143" spans="1:13" ht="18" x14ac:dyDescent="0.25">
      <c r="A143" s="12"/>
      <c r="B143" s="18" t="s">
        <v>47</v>
      </c>
      <c r="M143" s="58"/>
    </row>
    <row r="144" spans="1:13" x14ac:dyDescent="0.2">
      <c r="A144" s="12"/>
      <c r="M144" s="58"/>
    </row>
    <row r="145" spans="1:13" ht="15.75" x14ac:dyDescent="0.25">
      <c r="A145" s="12"/>
      <c r="B145" s="8" t="s">
        <v>33</v>
      </c>
      <c r="M145" s="58"/>
    </row>
    <row r="146" spans="1:13" x14ac:dyDescent="0.2">
      <c r="A146" s="12"/>
      <c r="M146" s="58"/>
    </row>
    <row r="147" spans="1:13" x14ac:dyDescent="0.2">
      <c r="A147" s="12"/>
      <c r="B147" s="1" t="s">
        <v>48</v>
      </c>
      <c r="M147" s="58"/>
    </row>
    <row r="148" spans="1:13" x14ac:dyDescent="0.2">
      <c r="A148" s="12"/>
      <c r="B148" t="s">
        <v>43</v>
      </c>
      <c r="D148" s="32">
        <v>939902.51</v>
      </c>
      <c r="M148" s="58"/>
    </row>
    <row r="149" spans="1:13" x14ac:dyDescent="0.2">
      <c r="A149" s="12"/>
      <c r="B149" t="s">
        <v>73</v>
      </c>
      <c r="D149" s="33">
        <f>F73-F29</f>
        <v>939904</v>
      </c>
      <c r="E149" s="20" t="s">
        <v>55</v>
      </c>
      <c r="F149" s="20" t="s">
        <v>34</v>
      </c>
      <c r="M149" s="58"/>
    </row>
    <row r="150" spans="1:13" ht="13.5" thickBot="1" x14ac:dyDescent="0.25">
      <c r="A150" s="12"/>
      <c r="B150" t="s">
        <v>40</v>
      </c>
      <c r="D150" s="34">
        <f>D148-D149</f>
        <v>-1.4899999999906868</v>
      </c>
      <c r="E150" s="67" t="s">
        <v>128</v>
      </c>
      <c r="M150" s="58"/>
    </row>
    <row r="151" spans="1:13" ht="13.5" thickTop="1" x14ac:dyDescent="0.2">
      <c r="A151" s="12"/>
      <c r="M151" s="58"/>
    </row>
    <row r="152" spans="1:13" x14ac:dyDescent="0.2">
      <c r="A152" s="12"/>
      <c r="B152" t="s">
        <v>50</v>
      </c>
      <c r="D152" s="32">
        <v>1068586.25</v>
      </c>
      <c r="E152" s="20" t="s">
        <v>55</v>
      </c>
      <c r="F152" s="20" t="s">
        <v>36</v>
      </c>
      <c r="M152" s="58"/>
    </row>
    <row r="153" spans="1:13" x14ac:dyDescent="0.2">
      <c r="A153" s="12"/>
      <c r="B153" t="s">
        <v>37</v>
      </c>
      <c r="D153" s="33">
        <f>D16</f>
        <v>1068586</v>
      </c>
      <c r="E153" s="20" t="s">
        <v>55</v>
      </c>
      <c r="F153" s="20" t="s">
        <v>34</v>
      </c>
      <c r="M153" s="58"/>
    </row>
    <row r="154" spans="1:13" ht="13.5" thickBot="1" x14ac:dyDescent="0.25">
      <c r="A154" s="12"/>
      <c r="B154" t="s">
        <v>40</v>
      </c>
      <c r="D154" s="34">
        <f>D152-D153</f>
        <v>0.25</v>
      </c>
      <c r="E154" s="66"/>
      <c r="M154" s="58"/>
    </row>
    <row r="155" spans="1:13" ht="13.5" thickTop="1" x14ac:dyDescent="0.2">
      <c r="A155" s="12"/>
      <c r="D155" s="29"/>
      <c r="M155" s="58"/>
    </row>
    <row r="156" spans="1:13" x14ac:dyDescent="0.2">
      <c r="A156" s="12"/>
      <c r="M156" s="58"/>
    </row>
    <row r="157" spans="1:13" ht="25.5" x14ac:dyDescent="0.2">
      <c r="A157" s="12"/>
      <c r="B157" s="1" t="s">
        <v>51</v>
      </c>
      <c r="D157" s="19" t="s">
        <v>10</v>
      </c>
      <c r="E157" s="19" t="s">
        <v>0</v>
      </c>
      <c r="F157" s="19" t="s">
        <v>45</v>
      </c>
      <c r="M157" s="58"/>
    </row>
    <row r="158" spans="1:13" x14ac:dyDescent="0.2">
      <c r="A158" s="12"/>
      <c r="B158" t="s">
        <v>49</v>
      </c>
      <c r="D158" s="33">
        <f>C31</f>
        <v>1140358</v>
      </c>
      <c r="E158" s="33">
        <f>D31</f>
        <v>1142526</v>
      </c>
      <c r="F158" s="33">
        <f>L31</f>
        <v>1209665</v>
      </c>
      <c r="G158" s="20" t="s">
        <v>54</v>
      </c>
      <c r="H158" s="20" t="s">
        <v>34</v>
      </c>
      <c r="M158" s="58"/>
    </row>
    <row r="159" spans="1:13" x14ac:dyDescent="0.2">
      <c r="A159" s="12"/>
      <c r="B159" t="s">
        <v>44</v>
      </c>
      <c r="D159" s="33">
        <f>C79</f>
        <v>1139958</v>
      </c>
      <c r="E159" s="33">
        <f>D79</f>
        <v>1142526</v>
      </c>
      <c r="F159" s="33">
        <f>L79</f>
        <v>1209665</v>
      </c>
      <c r="G159" s="20" t="s">
        <v>54</v>
      </c>
      <c r="H159" s="20" t="s">
        <v>34</v>
      </c>
      <c r="M159" s="58"/>
    </row>
    <row r="160" spans="1:13" ht="13.5" thickBot="1" x14ac:dyDescent="0.25">
      <c r="A160" s="12"/>
      <c r="B160" t="s">
        <v>46</v>
      </c>
      <c r="D160" s="35">
        <f>D158-D159</f>
        <v>400</v>
      </c>
      <c r="E160" s="35">
        <f>E158-E159</f>
        <v>0</v>
      </c>
      <c r="F160" s="35">
        <f>F158-F159</f>
        <v>0</v>
      </c>
      <c r="M160" s="58"/>
    </row>
    <row r="161" spans="1:13" ht="13.5" thickTop="1" x14ac:dyDescent="0.2">
      <c r="A161" s="12"/>
      <c r="M161" s="58"/>
    </row>
    <row r="162" spans="1:13" x14ac:dyDescent="0.2">
      <c r="A162" s="12"/>
      <c r="M162" s="58"/>
    </row>
    <row r="163" spans="1:13" ht="15.75" x14ac:dyDescent="0.25">
      <c r="A163" s="12"/>
      <c r="B163" s="8" t="s">
        <v>42</v>
      </c>
      <c r="M163" s="58"/>
    </row>
    <row r="164" spans="1:13" x14ac:dyDescent="0.2">
      <c r="A164" s="12"/>
      <c r="B164" s="1" t="s">
        <v>48</v>
      </c>
      <c r="M164" s="58"/>
    </row>
    <row r="165" spans="1:13" x14ac:dyDescent="0.2">
      <c r="A165" s="12"/>
      <c r="B165" t="s">
        <v>43</v>
      </c>
      <c r="D165" s="36">
        <v>7551</v>
      </c>
      <c r="M165" s="58"/>
    </row>
    <row r="166" spans="1:13" x14ac:dyDescent="0.2">
      <c r="A166" s="12"/>
      <c r="B166" t="s">
        <v>73</v>
      </c>
      <c r="D166" s="33">
        <f>F121-F110</f>
        <v>7551</v>
      </c>
      <c r="E166" s="20" t="s">
        <v>55</v>
      </c>
      <c r="F166" s="20" t="s">
        <v>34</v>
      </c>
      <c r="M166" s="58"/>
    </row>
    <row r="167" spans="1:13" ht="13.5" thickBot="1" x14ac:dyDescent="0.25">
      <c r="A167" s="12"/>
      <c r="B167" t="s">
        <v>40</v>
      </c>
      <c r="D167" s="34">
        <f>D165-D166</f>
        <v>0</v>
      </c>
      <c r="M167" s="58"/>
    </row>
    <row r="168" spans="1:13" ht="13.5" thickTop="1" x14ac:dyDescent="0.2">
      <c r="A168" s="12"/>
      <c r="M168" s="58"/>
    </row>
    <row r="169" spans="1:13" x14ac:dyDescent="0.2">
      <c r="A169" s="12"/>
      <c r="B169" t="s">
        <v>52</v>
      </c>
      <c r="D169" s="36">
        <v>7551.45</v>
      </c>
      <c r="E169" s="20" t="s">
        <v>55</v>
      </c>
      <c r="F169" s="20" t="s">
        <v>36</v>
      </c>
      <c r="M169" s="58"/>
    </row>
    <row r="170" spans="1:13" x14ac:dyDescent="0.2">
      <c r="A170" s="12"/>
      <c r="B170" t="s">
        <v>37</v>
      </c>
      <c r="D170" s="33">
        <f>D103</f>
        <v>7551.25</v>
      </c>
      <c r="E170" s="20" t="s">
        <v>55</v>
      </c>
      <c r="F170" s="20" t="s">
        <v>34</v>
      </c>
      <c r="M170" s="58"/>
    </row>
    <row r="171" spans="1:13" ht="13.5" thickBot="1" x14ac:dyDescent="0.25">
      <c r="A171" s="12"/>
      <c r="B171" t="s">
        <v>40</v>
      </c>
      <c r="D171" s="34">
        <f>D169-D170</f>
        <v>0.1999999999998181</v>
      </c>
      <c r="M171" s="58"/>
    </row>
    <row r="172" spans="1:13" ht="13.5" thickTop="1" x14ac:dyDescent="0.2">
      <c r="A172" s="12"/>
      <c r="M172" s="58"/>
    </row>
    <row r="173" spans="1:13" ht="25.5" x14ac:dyDescent="0.2">
      <c r="A173" s="12"/>
      <c r="B173" s="1" t="s">
        <v>51</v>
      </c>
      <c r="D173" s="19" t="s">
        <v>10</v>
      </c>
      <c r="E173" s="19" t="s">
        <v>0</v>
      </c>
      <c r="F173" s="19" t="s">
        <v>45</v>
      </c>
      <c r="M173" s="58"/>
    </row>
    <row r="174" spans="1:13" x14ac:dyDescent="0.2">
      <c r="A174" s="12"/>
      <c r="B174" t="s">
        <v>53</v>
      </c>
      <c r="D174" s="33">
        <f>C112</f>
        <v>7551.25</v>
      </c>
      <c r="E174" s="33">
        <f>D112</f>
        <v>7551.25</v>
      </c>
      <c r="F174" s="33">
        <f>L112</f>
        <v>7551</v>
      </c>
      <c r="G174" s="20" t="s">
        <v>54</v>
      </c>
      <c r="H174" s="20" t="s">
        <v>34</v>
      </c>
      <c r="M174" s="58"/>
    </row>
    <row r="175" spans="1:13" x14ac:dyDescent="0.2">
      <c r="A175" s="12"/>
      <c r="B175" t="s">
        <v>72</v>
      </c>
      <c r="D175" s="33">
        <f>C126</f>
        <v>6549</v>
      </c>
      <c r="E175" s="33">
        <f>D126</f>
        <v>7551</v>
      </c>
      <c r="F175" s="33">
        <f>L126</f>
        <v>7551</v>
      </c>
      <c r="G175" s="20" t="s">
        <v>54</v>
      </c>
      <c r="H175" s="20" t="s">
        <v>34</v>
      </c>
      <c r="M175" s="58"/>
    </row>
    <row r="176" spans="1:13" ht="13.5" thickBot="1" x14ac:dyDescent="0.25">
      <c r="A176" s="12"/>
      <c r="B176" t="s">
        <v>46</v>
      </c>
      <c r="D176" s="35">
        <f>D174-D175</f>
        <v>1002.25</v>
      </c>
      <c r="E176" s="35">
        <f>E174-E175</f>
        <v>0.25</v>
      </c>
      <c r="F176" s="35">
        <f>F174-F175</f>
        <v>0</v>
      </c>
      <c r="M176" s="58"/>
    </row>
    <row r="177" spans="1:13" ht="13.5" thickTop="1" x14ac:dyDescent="0.2">
      <c r="A177" s="12"/>
      <c r="M177" s="58"/>
    </row>
    <row r="178" spans="1:13" x14ac:dyDescent="0.2">
      <c r="A178" s="12"/>
      <c r="M178" s="58"/>
    </row>
    <row r="179" spans="1:13" ht="12" customHeight="1" thickBot="1" x14ac:dyDescent="0.25">
      <c r="A179" s="13"/>
      <c r="B179" s="14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59"/>
    </row>
    <row r="180" spans="1:13" ht="13.5" hidden="1" thickTop="1" x14ac:dyDescent="0.2"/>
    <row r="181" spans="1:13" ht="13.5" thickTop="1" x14ac:dyDescent="0.2">
      <c r="M181" s="60"/>
    </row>
    <row r="182" spans="1:13" x14ac:dyDescent="0.2">
      <c r="B182" s="1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23.25" customHeight="1" x14ac:dyDescent="0.2">
      <c r="C183" s="40"/>
      <c r="D183" s="40"/>
      <c r="E183" s="40"/>
      <c r="F183" s="40"/>
      <c r="G183" s="40"/>
      <c r="H183" s="40"/>
      <c r="I183" s="40"/>
      <c r="J183" s="40"/>
      <c r="K183" s="46"/>
      <c r="L183" s="53"/>
      <c r="M183" s="60"/>
    </row>
    <row r="184" spans="1:13" x14ac:dyDescent="0.2">
      <c r="B184" s="39"/>
      <c r="C184" s="41"/>
      <c r="D184" s="41"/>
      <c r="E184" s="41"/>
      <c r="F184" s="41"/>
      <c r="G184" s="41"/>
      <c r="H184" s="41"/>
      <c r="I184" s="41"/>
      <c r="J184" s="41"/>
      <c r="K184" s="47"/>
      <c r="L184" s="54"/>
      <c r="M184" s="60"/>
    </row>
    <row r="185" spans="1:13" x14ac:dyDescent="0.2">
      <c r="C185" s="40"/>
      <c r="D185" s="40"/>
      <c r="E185" s="40"/>
      <c r="F185" s="40"/>
      <c r="G185" s="40"/>
      <c r="H185" s="40"/>
      <c r="I185" s="40"/>
      <c r="J185" s="40"/>
      <c r="K185" s="46"/>
      <c r="L185" s="53"/>
      <c r="M185" s="60"/>
    </row>
    <row r="186" spans="1:13" s="1" customFormat="1" ht="21" customHeight="1" x14ac:dyDescent="0.2">
      <c r="C186" s="42"/>
      <c r="D186" s="42"/>
      <c r="E186" s="42"/>
      <c r="F186" s="42"/>
      <c r="G186" s="42"/>
      <c r="H186" s="42"/>
      <c r="I186" s="42"/>
      <c r="J186" s="42"/>
      <c r="K186" s="38"/>
      <c r="L186" s="25"/>
      <c r="M186" s="49"/>
    </row>
    <row r="188" spans="1:13" x14ac:dyDescent="0.2">
      <c r="B188" s="1"/>
    </row>
    <row r="189" spans="1:13" ht="20.25" customHeight="1" x14ac:dyDescent="0.2">
      <c r="B189" s="43"/>
      <c r="C189" s="44"/>
      <c r="D189" s="44"/>
      <c r="E189" s="44"/>
      <c r="F189" s="44"/>
      <c r="G189" s="44"/>
      <c r="H189" s="44"/>
      <c r="I189" s="44"/>
      <c r="J189" s="44"/>
      <c r="K189" s="38"/>
      <c r="L189" s="44"/>
      <c r="M189" s="60"/>
    </row>
    <row r="190" spans="1:13" ht="14.25" customHeight="1" x14ac:dyDescent="0.2">
      <c r="C190" s="40"/>
      <c r="D190" s="40"/>
      <c r="E190" s="40"/>
      <c r="F190" s="40"/>
      <c r="G190" s="40"/>
      <c r="H190" s="40"/>
      <c r="I190" s="40"/>
      <c r="J190" s="40"/>
      <c r="K190" s="38"/>
      <c r="L190" s="53"/>
      <c r="M190" s="60"/>
    </row>
    <row r="191" spans="1:13" x14ac:dyDescent="0.2">
      <c r="B191" s="5"/>
      <c r="C191" s="44"/>
      <c r="D191" s="44"/>
      <c r="E191" s="44"/>
      <c r="F191" s="44"/>
      <c r="G191" s="44"/>
      <c r="H191" s="44"/>
      <c r="I191" s="44"/>
      <c r="J191" s="44"/>
      <c r="K191" s="38"/>
      <c r="L191" s="55"/>
      <c r="M191" s="60"/>
    </row>
    <row r="192" spans="1:13" x14ac:dyDescent="0.2">
      <c r="C192" s="40"/>
      <c r="D192" s="40"/>
      <c r="E192" s="40"/>
      <c r="F192" s="40"/>
      <c r="G192" s="40"/>
      <c r="H192" s="40"/>
      <c r="I192" s="40"/>
      <c r="J192" s="40"/>
      <c r="K192" s="38"/>
      <c r="L192" s="53"/>
      <c r="M192" s="60"/>
    </row>
    <row r="193" spans="2:13" s="1" customFormat="1" ht="17.25" customHeight="1" x14ac:dyDescent="0.2">
      <c r="C193" s="25"/>
      <c r="D193" s="25"/>
      <c r="E193" s="25"/>
      <c r="F193" s="25"/>
      <c r="G193" s="25"/>
      <c r="H193" s="25"/>
      <c r="I193" s="25"/>
      <c r="J193" s="25"/>
      <c r="K193" s="38"/>
      <c r="L193" s="25"/>
      <c r="M193" s="61"/>
    </row>
    <row r="197" spans="2:13" x14ac:dyDescent="0.2">
      <c r="B197" s="65"/>
    </row>
  </sheetData>
  <mergeCells count="2">
    <mergeCell ref="A1:B1"/>
    <mergeCell ref="G2:H2"/>
  </mergeCells>
  <pageMargins left="0.7" right="0.7" top="0.75" bottom="0.75" header="0.3" footer="0.3"/>
  <pageSetup paperSize="9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ae00035-29b8-4c87-ab10-98458a420734" xsi:nil="true"/>
    <lcf76f155ced4ddcb4097134ff3c332f xmlns="66d9e02f-2847-4a47-bb32-5cfd1a8e599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EEA9433B92A34D96A146FE039BBD03" ma:contentTypeVersion="14" ma:contentTypeDescription="Create a new document." ma:contentTypeScope="" ma:versionID="bc733e7c805f7a17c2eca6dec4d0c2fd">
  <xsd:schema xmlns:xsd="http://www.w3.org/2001/XMLSchema" xmlns:xs="http://www.w3.org/2001/XMLSchema" xmlns:p="http://schemas.microsoft.com/office/2006/metadata/properties" xmlns:ns2="66d9e02f-2847-4a47-bb32-5cfd1a8e5991" xmlns:ns3="8ae00035-29b8-4c87-ab10-98458a420734" xmlns:ns4="1cfaad0c-78f0-47b5-8a5b-1f07c5a54fd8" targetNamespace="http://schemas.microsoft.com/office/2006/metadata/properties" ma:root="true" ma:fieldsID="4c366dc619132e7d233ae4fdc3af71cd" ns2:_="" ns3:_="" ns4:_="">
    <xsd:import namespace="66d9e02f-2847-4a47-bb32-5cfd1a8e5991"/>
    <xsd:import namespace="8ae00035-29b8-4c87-ab10-98458a420734"/>
    <xsd:import namespace="1cfaad0c-78f0-47b5-8a5b-1f07c5a54f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4:SharedWithUsers" minOccurs="0"/>
                <xsd:element ref="ns4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d9e02f-2847-4a47-bb32-5cfd1a8e59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ab75c86d-6c90-4d2d-b565-9e46b1541ec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e00035-29b8-4c87-ab10-98458a42073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5af23d0-f7c1-4b57-a52b-e26f40269492}" ma:internalName="TaxCatchAll" ma:showField="CatchAllData" ma:web="8ae00035-29b8-4c87-ab10-98458a4207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faad0c-78f0-47b5-8a5b-1f07c5a54fd8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33C62C5-E2A4-4950-84E1-501723DF196B}">
  <ds:schemaRefs>
    <ds:schemaRef ds:uri="8ae00035-29b8-4c87-ab10-98458a420734"/>
    <ds:schemaRef ds:uri="http://purl.org/dc/terms/"/>
    <ds:schemaRef ds:uri="http://schemas.microsoft.com/office/2006/documentManagement/types"/>
    <ds:schemaRef ds:uri="http://purl.org/dc/elements/1.1/"/>
    <ds:schemaRef ds:uri="66d9e02f-2847-4a47-bb32-5cfd1a8e5991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office/infopath/2007/PartnerControls"/>
    <ds:schemaRef ds:uri="1cfaad0c-78f0-47b5-8a5b-1f07c5a54fd8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6C1C2A2-36AD-4BA3-B6E6-9E371C575AE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015950F-041A-405B-A2F3-9327C85901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6d9e02f-2847-4a47-bb32-5cfd1a8e5991"/>
    <ds:schemaRef ds:uri="8ae00035-29b8-4c87-ab10-98458a420734"/>
    <ds:schemaRef ds:uri="1cfaad0c-78f0-47b5-8a5b-1f07c5a54f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FMR</vt:lpstr>
      <vt:lpstr>Data</vt:lpstr>
      <vt:lpstr>Notes</vt:lpstr>
      <vt:lpstr>FMS download</vt:lpstr>
      <vt:lpstr>FMR Feb18</vt:lpstr>
      <vt:lpstr>Sheet1</vt:lpstr>
      <vt:lpstr>FMR!Print_Area</vt:lpstr>
      <vt:lpstr>FMR!Print_Titles</vt:lpstr>
    </vt:vector>
  </TitlesOfParts>
  <Company>FourS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testUser</dc:creator>
  <cp:lastModifiedBy>School Business Manager</cp:lastModifiedBy>
  <cp:lastPrinted>2020-04-23T08:37:16Z</cp:lastPrinted>
  <dcterms:created xsi:type="dcterms:W3CDTF">2003-04-23T17:18:43Z</dcterms:created>
  <dcterms:modified xsi:type="dcterms:W3CDTF">2024-06-12T13:20:38Z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0x0101009EEEA9433B92A34D96A146FE039BBD03</vt:lpwstr>
  </property>
  <property fmtid="{D5CDD505-2E9C-101B-9397-08002B2CF9AE}" pid="3" name="MediaServiceImageTags">
    <vt:lpwstr/>
  </property>
</Properties>
</file>