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\\nps-dc1-2018\School Business Manager\1. Finance &amp; Payroll\1. Budget\Budget 2024-25\FMR\ARK FMR\"/>
    </mc:Choice>
  </mc:AlternateContent>
  <xr:revisionPtr revIDLastSave="0" documentId="13_ncr:1_{27A20A39-5F5C-48C1-B898-60E0CB07A101}" xr6:coauthVersionLast="36" xr6:coauthVersionMax="36" xr10:uidLastSave="{00000000-0000-0000-0000-000000000000}"/>
  <bookViews>
    <workbookView xWindow="28680" yWindow="-120" windowWidth="29040" windowHeight="15840" xr2:uid="{00000000-000D-0000-FFFF-FFFF00000000}"/>
  </bookViews>
  <sheets>
    <sheet name="Ark FMR" sheetId="1" r:id="rId1"/>
    <sheet name="Data" sheetId="3" r:id="rId2"/>
    <sheet name="Notes" sheetId="2" r:id="rId3"/>
  </sheets>
  <calcPr calcId="191029"/>
</workbook>
</file>

<file path=xl/calcChain.xml><?xml version="1.0" encoding="utf-8"?>
<calcChain xmlns="http://schemas.openxmlformats.org/spreadsheetml/2006/main">
  <c r="D49" i="1" l="1"/>
  <c r="L43" i="1"/>
  <c r="K16" i="1" l="1"/>
  <c r="K21" i="1"/>
  <c r="K22" i="1"/>
  <c r="K23" i="1"/>
  <c r="K26" i="1"/>
  <c r="K29" i="1"/>
  <c r="K30" i="1"/>
  <c r="K31" i="1"/>
  <c r="K33" i="1"/>
  <c r="K14" i="1"/>
  <c r="K12" i="1"/>
  <c r="D12" i="1"/>
  <c r="E12" i="1"/>
  <c r="F12" i="1"/>
  <c r="G12" i="1"/>
  <c r="H12" i="1"/>
  <c r="I12" i="1"/>
  <c r="J12" i="1"/>
  <c r="D13" i="1"/>
  <c r="E13" i="1"/>
  <c r="F13" i="1"/>
  <c r="G13" i="1"/>
  <c r="H13" i="1"/>
  <c r="I13" i="1"/>
  <c r="J13" i="1"/>
  <c r="D14" i="1"/>
  <c r="E14" i="1"/>
  <c r="F14" i="1"/>
  <c r="G14" i="1"/>
  <c r="H14" i="1"/>
  <c r="I14" i="1"/>
  <c r="J14" i="1"/>
  <c r="D16" i="1"/>
  <c r="D21" i="1"/>
  <c r="E21" i="1"/>
  <c r="F21" i="1"/>
  <c r="G21" i="1"/>
  <c r="H21" i="1"/>
  <c r="I21" i="1"/>
  <c r="J21" i="1"/>
  <c r="D22" i="1"/>
  <c r="E22" i="1"/>
  <c r="F22" i="1"/>
  <c r="G22" i="1"/>
  <c r="H22" i="1"/>
  <c r="I22" i="1"/>
  <c r="J22" i="1"/>
  <c r="D23" i="1"/>
  <c r="E23" i="1"/>
  <c r="F23" i="1"/>
  <c r="G23" i="1"/>
  <c r="H23" i="1"/>
  <c r="I23" i="1"/>
  <c r="J23" i="1"/>
  <c r="D26" i="1"/>
  <c r="E26" i="1"/>
  <c r="F26" i="1"/>
  <c r="G26" i="1"/>
  <c r="H26" i="1"/>
  <c r="I26" i="1"/>
  <c r="J26" i="1"/>
  <c r="D29" i="1"/>
  <c r="E29" i="1"/>
  <c r="F29" i="1"/>
  <c r="G29" i="1"/>
  <c r="H29" i="1"/>
  <c r="I29" i="1"/>
  <c r="J29" i="1"/>
  <c r="D30" i="1"/>
  <c r="E30" i="1"/>
  <c r="F30" i="1"/>
  <c r="G30" i="1"/>
  <c r="H30" i="1"/>
  <c r="I30" i="1"/>
  <c r="J30" i="1"/>
  <c r="D31" i="1"/>
  <c r="E31" i="1"/>
  <c r="F31" i="1"/>
  <c r="G31" i="1"/>
  <c r="H31" i="1"/>
  <c r="I31" i="1"/>
  <c r="J31" i="1"/>
  <c r="D33" i="1"/>
  <c r="E33" i="1"/>
  <c r="F33" i="1"/>
  <c r="G33" i="1"/>
  <c r="H33" i="1"/>
  <c r="I33" i="1"/>
  <c r="J33" i="1"/>
  <c r="L31" i="1" l="1"/>
  <c r="C31" i="1"/>
  <c r="L9" i="1" l="1"/>
  <c r="D9" i="1"/>
  <c r="C9" i="1"/>
  <c r="D53" i="1" s="1"/>
  <c r="L14" i="1" l="1"/>
  <c r="L16" i="1" s="1"/>
  <c r="F57" i="1" s="1"/>
  <c r="L23" i="1"/>
  <c r="L33" i="1" l="1"/>
  <c r="F58" i="1" s="1"/>
  <c r="C23" i="1"/>
  <c r="C33" i="1" l="1"/>
  <c r="D58" i="1" s="1"/>
  <c r="L38" i="1"/>
  <c r="L40" i="1" s="1"/>
  <c r="D50" i="1"/>
  <c r="E58" i="1"/>
  <c r="D54" i="1"/>
  <c r="C14" i="1"/>
  <c r="C16" i="1" l="1"/>
  <c r="D57" i="1" s="1"/>
  <c r="D59" i="1" s="1"/>
  <c r="E57" i="1"/>
  <c r="E59" i="1" s="1"/>
  <c r="F59" i="1"/>
  <c r="D40" i="1"/>
  <c r="D38" i="1" s="1"/>
  <c r="C40" i="1" l="1"/>
  <c r="C38" i="1" s="1"/>
</calcChain>
</file>

<file path=xl/sharedStrings.xml><?xml version="1.0" encoding="utf-8"?>
<sst xmlns="http://schemas.openxmlformats.org/spreadsheetml/2006/main" count="92" uniqueCount="75">
  <si>
    <t>Original Budget</t>
  </si>
  <si>
    <t>Current Budget</t>
  </si>
  <si>
    <t>Variance to Profile</t>
  </si>
  <si>
    <t>Balance Remaining</t>
  </si>
  <si>
    <t>% Spent</t>
  </si>
  <si>
    <t>Forecast of Out-turn</t>
  </si>
  <si>
    <t>Comments</t>
  </si>
  <si>
    <t>INCOME</t>
  </si>
  <si>
    <t>Income from Facilities and Services</t>
  </si>
  <si>
    <t>Other Income</t>
  </si>
  <si>
    <t>TOTAL BROUGHT FORWARD AND INCOME</t>
  </si>
  <si>
    <t>EXPENDITURE</t>
  </si>
  <si>
    <t xml:space="preserve">Staffing </t>
  </si>
  <si>
    <t>Premises</t>
  </si>
  <si>
    <t>Resources</t>
  </si>
  <si>
    <t>TOTAL EXPENDITURE</t>
  </si>
  <si>
    <t>In Year Balance</t>
  </si>
  <si>
    <t>Cumulative Balance to carry forward</t>
  </si>
  <si>
    <t>Checks &amp; Reconciliations</t>
  </si>
  <si>
    <t>Reconciliation to FMS</t>
  </si>
  <si>
    <t>Enter Actual Net Expenditure from FMS User Defined Recon Report</t>
  </si>
  <si>
    <t>Actual Nett Expenditure from FMR</t>
  </si>
  <si>
    <t>Difference (Should be Zero - subject to rounding difference)</t>
  </si>
  <si>
    <t>Current Funding from FMR</t>
  </si>
  <si>
    <t>Funding to Expenditure Reconciliation</t>
  </si>
  <si>
    <t>Total Inc/Exp</t>
  </si>
  <si>
    <t>Profiled Inc/Exp</t>
  </si>
  <si>
    <t>calculated from data above - do not enter</t>
  </si>
  <si>
    <t>enter as positive</t>
  </si>
  <si>
    <t>Forecast of Outturn</t>
  </si>
  <si>
    <t>&lt;&lt;&lt;&lt;&lt;&lt;&lt;&lt;&lt;&lt;</t>
  </si>
  <si>
    <t>Total Brought Forward and Income</t>
  </si>
  <si>
    <t>Total Expenditure Allocated to Cost Centres</t>
  </si>
  <si>
    <t>SUMMARY</t>
  </si>
  <si>
    <t>OTHER FUNDS</t>
  </si>
  <si>
    <t>Enter Fund Income for 'Other Funds' on FMS User Defined Recon Report</t>
  </si>
  <si>
    <t>Other staff costs</t>
  </si>
  <si>
    <t>Total Staffing Costs</t>
  </si>
  <si>
    <t>Consumables and Resources</t>
  </si>
  <si>
    <t>Catering</t>
  </si>
  <si>
    <t>Total Resources Costs</t>
  </si>
  <si>
    <t>Actual Income/ Expenditure</t>
  </si>
  <si>
    <t>Committed Inc. /Expenditure</t>
  </si>
  <si>
    <t>Nutfield Church (C of E) Primary School Wrap Around Provision (Ark)</t>
  </si>
  <si>
    <t>Total Income</t>
  </si>
  <si>
    <t>Total Premises Costs</t>
  </si>
  <si>
    <r>
      <t>FINANCIAL MONITORING REPORT</t>
    </r>
    <r>
      <rPr>
        <sz val="12"/>
        <rFont val="Arial"/>
        <family val="2"/>
      </rPr>
      <t xml:space="preserve"> - </t>
    </r>
    <r>
      <rPr>
        <sz val="12"/>
        <color theme="1"/>
        <rFont val="Arial"/>
        <family val="2"/>
      </rPr>
      <t>For the financial year and period up to &amp; including:</t>
    </r>
  </si>
  <si>
    <t xml:space="preserve">b/fwd from previous year </t>
  </si>
  <si>
    <t>Play Leader, Play Workers, SBM and Admin support</t>
  </si>
  <si>
    <t>Trf to Pupil Focused Brought Forward</t>
  </si>
  <si>
    <t>Total Other Funds</t>
  </si>
  <si>
    <t>Note 1</t>
  </si>
  <si>
    <t>Note 2</t>
  </si>
  <si>
    <t>2024-25</t>
  </si>
  <si>
    <t>Committed Expenditure</t>
  </si>
  <si>
    <t>Actual Expenditure</t>
  </si>
  <si>
    <t>Commitment &amp; Actual</t>
  </si>
  <si>
    <t>Profiled Expenditure</t>
  </si>
  <si>
    <t>Balance</t>
  </si>
  <si>
    <t>INCOME 2024/25</t>
  </si>
  <si>
    <t>I17 Fee Income and Income Write-Off</t>
  </si>
  <si>
    <t xml:space="preserve">I17 Other Income </t>
  </si>
  <si>
    <t>EXPENDITURE 2024/25</t>
  </si>
  <si>
    <t>STAFFING COSTS</t>
  </si>
  <si>
    <t>E31 Play Leader, Deputy Play Leader, Play Workers &amp; Support Staff</t>
  </si>
  <si>
    <t>E32 Other Staff Costs</t>
  </si>
  <si>
    <t>PREMISES</t>
  </si>
  <si>
    <t>E32 Premises Costs</t>
  </si>
  <si>
    <t>RESOURCES</t>
  </si>
  <si>
    <t>E32 Consumables and Resources</t>
  </si>
  <si>
    <t>E32 Other including Catering</t>
  </si>
  <si>
    <t>Period</t>
  </si>
  <si>
    <t>Ark</t>
  </si>
  <si>
    <t>Benchmark %</t>
  </si>
  <si>
    <t>Benchmark Spend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</si>
</sst>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_-* #,##0_-;\-* #,##0_-;_-* &quot;-&quot;??_-;_-@_-"/>
    <numFmt numFmtId="165" formatCode="_-\ #,##0_-;\-\ #,##0_-;_-* &quot;-&quot;??_-;_-@_-"/>
    <numFmt numFmtId="166" formatCode="_-&quot;£&quot;* #,##0_-;\-&quot;£&quot;* #,##0_-;_-&quot;£&quot;* &quot;-&quot;??_-;_-@_-"/>
    <numFmt numFmtId="167" formatCode="&quot;£&quot;#,##0;[Red]&quot;£&quot;#,##0"/>
    <numFmt numFmtId="168" formatCode="&quot;£&quot;#,##0.00;[Red]&quot;£&quot;#,##0.0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b/>
      <u/>
      <sz val="14"/>
      <name val="Arial"/>
      <family val="2"/>
    </font>
    <font>
      <sz val="12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rgb="FFFF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sz val="11"/>
      <name val="Arial"/>
      <family val="2"/>
    </font>
    <font>
      <sz val="11"/>
      <name val="Calibri"/>
      <family val="2"/>
      <scheme val="minor"/>
    </font>
    <font>
      <sz val="10"/>
      <color rgb="FFFF0000"/>
      <name val="Arial"/>
      <family val="2"/>
    </font>
    <font>
      <sz val="10"/>
      <color theme="0" tint="-0.34998626667073579"/>
      <name val="Arial"/>
      <family val="2"/>
    </font>
    <font>
      <sz val="11"/>
      <color theme="0" tint="-0.34998626667073579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5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9" fillId="0" borderId="0" applyNumberFormat="0" applyFill="0" applyBorder="0" applyAlignment="0" applyProtection="0"/>
  </cellStyleXfs>
  <cellXfs count="111">
    <xf numFmtId="0" fontId="0" fillId="0" borderId="0" xfId="0"/>
    <xf numFmtId="0" fontId="0" fillId="0" borderId="0" xfId="0" applyBorder="1"/>
    <xf numFmtId="165" fontId="0" fillId="0" borderId="0" xfId="0" applyNumberFormat="1" applyBorder="1"/>
    <xf numFmtId="0" fontId="11" fillId="0" borderId="0" xfId="0" applyFont="1" applyBorder="1"/>
    <xf numFmtId="0" fontId="11" fillId="0" borderId="0" xfId="0" applyFont="1" applyBorder="1" applyAlignment="1"/>
    <xf numFmtId="0" fontId="11" fillId="0" borderId="0" xfId="0" applyFont="1" applyBorder="1" applyAlignment="1">
      <alignment vertical="center"/>
    </xf>
    <xf numFmtId="164" fontId="11" fillId="0" borderId="0" xfId="1" applyNumberFormat="1" applyFont="1" applyBorder="1" applyAlignment="1">
      <alignment vertical="center"/>
    </xf>
    <xf numFmtId="0" fontId="11" fillId="0" borderId="6" xfId="0" applyFont="1" applyBorder="1"/>
    <xf numFmtId="0" fontId="11" fillId="0" borderId="7" xfId="0" applyFont="1" applyBorder="1"/>
    <xf numFmtId="0" fontId="11" fillId="0" borderId="12" xfId="0" applyFont="1" applyBorder="1" applyAlignment="1"/>
    <xf numFmtId="164" fontId="2" fillId="2" borderId="0" xfId="1" applyNumberFormat="1" applyFont="1" applyFill="1" applyBorder="1" applyAlignment="1">
      <alignment horizontal="center" wrapText="1"/>
    </xf>
    <xf numFmtId="0" fontId="2" fillId="0" borderId="9" xfId="0" applyFont="1" applyBorder="1" applyAlignment="1">
      <alignment vertical="center"/>
    </xf>
    <xf numFmtId="0" fontId="11" fillId="0" borderId="9" xfId="0" applyFont="1" applyBorder="1" applyAlignment="1">
      <alignment vertical="center"/>
    </xf>
    <xf numFmtId="164" fontId="11" fillId="0" borderId="3" xfId="1" applyNumberFormat="1" applyFont="1" applyBorder="1" applyAlignment="1">
      <alignment vertical="center"/>
    </xf>
    <xf numFmtId="164" fontId="11" fillId="0" borderId="0" xfId="1" applyNumberFormat="1" applyFont="1" applyBorder="1" applyAlignment="1">
      <alignment horizontal="left" vertical="center"/>
    </xf>
    <xf numFmtId="164" fontId="11" fillId="2" borderId="0" xfId="1" applyNumberFormat="1" applyFont="1" applyFill="1" applyBorder="1" applyAlignment="1">
      <alignment vertical="center"/>
    </xf>
    <xf numFmtId="164" fontId="11" fillId="3" borderId="2" xfId="1" applyNumberFormat="1" applyFont="1" applyFill="1" applyBorder="1" applyAlignment="1">
      <alignment vertical="center"/>
    </xf>
    <xf numFmtId="164" fontId="11" fillId="0" borderId="0" xfId="1" applyNumberFormat="1" applyFont="1" applyFill="1" applyBorder="1" applyAlignment="1">
      <alignment vertical="center"/>
    </xf>
    <xf numFmtId="0" fontId="11" fillId="0" borderId="11" xfId="0" applyFont="1" applyBorder="1" applyAlignment="1">
      <alignment vertical="center"/>
    </xf>
    <xf numFmtId="0" fontId="11" fillId="0" borderId="12" xfId="0" applyFont="1" applyBorder="1" applyAlignment="1">
      <alignment vertical="center"/>
    </xf>
    <xf numFmtId="0" fontId="2" fillId="0" borderId="9" xfId="0" applyFont="1" applyFill="1" applyBorder="1" applyAlignment="1"/>
    <xf numFmtId="0" fontId="3" fillId="0" borderId="9" xfId="0" applyFont="1" applyBorder="1" applyAlignment="1">
      <alignment vertical="center"/>
    </xf>
    <xf numFmtId="165" fontId="15" fillId="0" borderId="0" xfId="0" applyNumberFormat="1" applyFont="1" applyBorder="1"/>
    <xf numFmtId="0" fontId="5" fillId="0" borderId="8" xfId="0" applyFont="1" applyBorder="1"/>
    <xf numFmtId="0" fontId="5" fillId="0" borderId="10" xfId="0" applyFont="1" applyBorder="1"/>
    <xf numFmtId="0" fontId="5" fillId="0" borderId="13" xfId="0" applyFont="1" applyBorder="1"/>
    <xf numFmtId="0" fontId="15" fillId="0" borderId="0" xfId="0" applyFont="1" applyBorder="1"/>
    <xf numFmtId="0" fontId="15" fillId="0" borderId="0" xfId="0" applyFont="1"/>
    <xf numFmtId="164" fontId="16" fillId="0" borderId="0" xfId="1" quotePrefix="1" applyNumberFormat="1" applyFont="1" applyBorder="1" applyAlignment="1">
      <alignment vertical="top" wrapText="1"/>
    </xf>
    <xf numFmtId="164" fontId="16" fillId="0" borderId="0" xfId="1" applyNumberFormat="1" applyFont="1" applyBorder="1" applyAlignment="1">
      <alignment vertical="top" wrapText="1"/>
    </xf>
    <xf numFmtId="9" fontId="0" fillId="0" borderId="0" xfId="3" applyFont="1"/>
    <xf numFmtId="9" fontId="11" fillId="0" borderId="7" xfId="3" applyFont="1" applyBorder="1"/>
    <xf numFmtId="9" fontId="11" fillId="0" borderId="0" xfId="3" applyFont="1" applyBorder="1"/>
    <xf numFmtId="9" fontId="11" fillId="0" borderId="12" xfId="3" applyFont="1" applyBorder="1"/>
    <xf numFmtId="9" fontId="0" fillId="0" borderId="0" xfId="3" applyFont="1" applyBorder="1"/>
    <xf numFmtId="0" fontId="6" fillId="4" borderId="0" xfId="0" applyFont="1" applyFill="1" applyBorder="1"/>
    <xf numFmtId="0" fontId="8" fillId="4" borderId="0" xfId="0" applyFont="1" applyFill="1" applyBorder="1"/>
    <xf numFmtId="0" fontId="9" fillId="4" borderId="0" xfId="0" applyFont="1" applyFill="1" applyBorder="1"/>
    <xf numFmtId="9" fontId="8" fillId="4" borderId="0" xfId="3" applyFont="1" applyFill="1" applyBorder="1"/>
    <xf numFmtId="0" fontId="14" fillId="4" borderId="0" xfId="0" applyFont="1" applyFill="1" applyBorder="1"/>
    <xf numFmtId="0" fontId="0" fillId="4" borderId="0" xfId="0" applyFill="1"/>
    <xf numFmtId="0" fontId="3" fillId="4" borderId="0" xfId="0" applyFont="1" applyFill="1" applyBorder="1"/>
    <xf numFmtId="0" fontId="8" fillId="4" borderId="0" xfId="0" applyFont="1" applyFill="1"/>
    <xf numFmtId="0" fontId="3" fillId="4" borderId="0" xfId="0" applyFont="1" applyFill="1" applyBorder="1" applyAlignment="1"/>
    <xf numFmtId="9" fontId="8" fillId="4" borderId="0" xfId="3" applyFont="1" applyFill="1"/>
    <xf numFmtId="0" fontId="3" fillId="4" borderId="0" xfId="0" applyFont="1" applyFill="1" applyBorder="1" applyAlignment="1">
      <alignment horizontal="center" vertical="center"/>
    </xf>
    <xf numFmtId="0" fontId="10" fillId="4" borderId="0" xfId="0" applyFont="1" applyFill="1" applyBorder="1"/>
    <xf numFmtId="0" fontId="2" fillId="4" borderId="0" xfId="0" applyFont="1" applyFill="1" applyBorder="1"/>
    <xf numFmtId="0" fontId="4" fillId="4" borderId="0" xfId="0" applyFont="1" applyFill="1" applyBorder="1" applyAlignment="1">
      <alignment horizontal="center" wrapText="1"/>
    </xf>
    <xf numFmtId="9" fontId="4" fillId="4" borderId="0" xfId="3" applyFont="1" applyFill="1" applyBorder="1" applyAlignment="1">
      <alignment horizontal="center" wrapText="1"/>
    </xf>
    <xf numFmtId="0" fontId="2" fillId="4" borderId="0" xfId="0" applyFont="1" applyFill="1" applyBorder="1" applyAlignment="1">
      <alignment vertical="center"/>
    </xf>
    <xf numFmtId="0" fontId="2" fillId="4" borderId="0" xfId="0" applyFont="1" applyFill="1" applyBorder="1" applyAlignment="1">
      <alignment vertical="center" wrapText="1"/>
    </xf>
    <xf numFmtId="9" fontId="2" fillId="4" borderId="0" xfId="3" applyFont="1" applyFill="1" applyBorder="1" applyAlignment="1">
      <alignment vertical="center" wrapText="1"/>
    </xf>
    <xf numFmtId="0" fontId="11" fillId="4" borderId="0" xfId="0" applyFont="1" applyFill="1" applyBorder="1" applyAlignment="1">
      <alignment vertical="center"/>
    </xf>
    <xf numFmtId="0" fontId="12" fillId="4" borderId="1" xfId="0" applyFont="1" applyFill="1" applyBorder="1" applyAlignment="1">
      <alignment vertical="center"/>
    </xf>
    <xf numFmtId="164" fontId="12" fillId="4" borderId="1" xfId="1" applyNumberFormat="1" applyFont="1" applyFill="1" applyBorder="1" applyAlignment="1">
      <alignment vertical="center"/>
    </xf>
    <xf numFmtId="9" fontId="2" fillId="4" borderId="1" xfId="3" applyFont="1" applyFill="1" applyBorder="1" applyAlignment="1">
      <alignment vertical="center" wrapText="1"/>
    </xf>
    <xf numFmtId="164" fontId="11" fillId="4" borderId="0" xfId="1" applyNumberFormat="1" applyFont="1" applyFill="1" applyBorder="1" applyAlignment="1">
      <alignment vertical="center"/>
    </xf>
    <xf numFmtId="9" fontId="11" fillId="4" borderId="0" xfId="3" applyFont="1" applyFill="1" applyBorder="1" applyAlignment="1">
      <alignment vertical="center"/>
    </xf>
    <xf numFmtId="164" fontId="5" fillId="4" borderId="0" xfId="1" applyNumberFormat="1" applyFont="1" applyFill="1" applyBorder="1" applyAlignment="1">
      <alignment vertical="center"/>
    </xf>
    <xf numFmtId="0" fontId="5" fillId="4" borderId="0" xfId="0" applyFont="1" applyFill="1" applyBorder="1" applyAlignment="1">
      <alignment vertical="center"/>
    </xf>
    <xf numFmtId="9" fontId="0" fillId="4" borderId="0" xfId="3" applyFont="1" applyFill="1"/>
    <xf numFmtId="164" fontId="11" fillId="4" borderId="0" xfId="1" applyNumberFormat="1" applyFont="1" applyFill="1" applyAlignment="1">
      <alignment vertical="center"/>
    </xf>
    <xf numFmtId="164" fontId="5" fillId="4" borderId="0" xfId="1" applyNumberFormat="1" applyFont="1" applyFill="1" applyAlignment="1">
      <alignment vertical="center"/>
    </xf>
    <xf numFmtId="9" fontId="12" fillId="4" borderId="1" xfId="3" applyFont="1" applyFill="1" applyBorder="1" applyAlignment="1">
      <alignment vertical="center"/>
    </xf>
    <xf numFmtId="0" fontId="12" fillId="4" borderId="14" xfId="0" applyFont="1" applyFill="1" applyBorder="1" applyAlignment="1">
      <alignment vertical="center"/>
    </xf>
    <xf numFmtId="0" fontId="12" fillId="4" borderId="0" xfId="0" applyFont="1" applyFill="1" applyBorder="1" applyAlignment="1">
      <alignment vertical="center"/>
    </xf>
    <xf numFmtId="164" fontId="12" fillId="4" borderId="0" xfId="1" applyNumberFormat="1" applyFont="1" applyFill="1" applyBorder="1" applyAlignment="1">
      <alignment vertical="center"/>
    </xf>
    <xf numFmtId="9" fontId="12" fillId="4" borderId="0" xfId="3" applyFont="1" applyFill="1" applyBorder="1" applyAlignment="1">
      <alignment vertical="center"/>
    </xf>
    <xf numFmtId="164" fontId="2" fillId="4" borderId="0" xfId="1" applyNumberFormat="1" applyFont="1" applyFill="1" applyBorder="1" applyAlignment="1">
      <alignment vertical="center"/>
    </xf>
    <xf numFmtId="164" fontId="5" fillId="4" borderId="0" xfId="0" applyNumberFormat="1" applyFont="1" applyFill="1" applyBorder="1" applyAlignment="1">
      <alignment vertical="center"/>
    </xf>
    <xf numFmtId="0" fontId="5" fillId="4" borderId="0" xfId="0" applyFont="1" applyFill="1" applyAlignment="1">
      <alignment vertical="center"/>
    </xf>
    <xf numFmtId="164" fontId="2" fillId="4" borderId="0" xfId="0" applyNumberFormat="1" applyFont="1" applyFill="1" applyBorder="1" applyAlignment="1">
      <alignment vertical="center"/>
    </xf>
    <xf numFmtId="164" fontId="0" fillId="4" borderId="0" xfId="0" applyNumberFormat="1" applyFill="1"/>
    <xf numFmtId="9" fontId="11" fillId="4" borderId="0" xfId="3" applyFont="1" applyFill="1" applyAlignment="1">
      <alignment vertical="center"/>
    </xf>
    <xf numFmtId="0" fontId="2" fillId="4" borderId="14" xfId="0" applyFont="1" applyFill="1" applyBorder="1" applyAlignment="1">
      <alignment vertical="center"/>
    </xf>
    <xf numFmtId="0" fontId="4" fillId="4" borderId="0" xfId="0" applyFont="1" applyFill="1" applyBorder="1" applyAlignment="1">
      <alignment vertical="center"/>
    </xf>
    <xf numFmtId="164" fontId="11" fillId="4" borderId="2" xfId="1" applyNumberFormat="1" applyFont="1" applyFill="1" applyBorder="1" applyAlignment="1">
      <alignment vertical="center"/>
    </xf>
    <xf numFmtId="164" fontId="5" fillId="4" borderId="2" xfId="1" applyNumberFormat="1" applyFont="1" applyFill="1" applyBorder="1" applyAlignment="1">
      <alignment vertical="center"/>
    </xf>
    <xf numFmtId="0" fontId="3" fillId="4" borderId="4" xfId="0" applyFont="1" applyFill="1" applyBorder="1" applyAlignment="1">
      <alignment horizontal="right"/>
    </xf>
    <xf numFmtId="0" fontId="3" fillId="4" borderId="15" xfId="0" applyFont="1" applyFill="1" applyBorder="1" applyAlignment="1">
      <alignment horizontal="left"/>
    </xf>
    <xf numFmtId="0" fontId="9" fillId="4" borderId="5" xfId="0" applyFont="1" applyFill="1" applyBorder="1"/>
    <xf numFmtId="0" fontId="17" fillId="4" borderId="0" xfId="0" applyFont="1" applyFill="1" applyBorder="1" applyAlignment="1">
      <alignment vertical="center"/>
    </xf>
    <xf numFmtId="0" fontId="18" fillId="4" borderId="0" xfId="0" applyFont="1" applyFill="1" applyBorder="1"/>
    <xf numFmtId="9" fontId="17" fillId="4" borderId="0" xfId="3" applyFont="1" applyFill="1" applyBorder="1" applyAlignment="1">
      <alignment vertical="center"/>
    </xf>
    <xf numFmtId="0" fontId="19" fillId="4" borderId="0" xfId="5" applyFill="1" applyBorder="1" applyAlignment="1">
      <alignment horizontal="center" wrapText="1"/>
    </xf>
    <xf numFmtId="9" fontId="2" fillId="4" borderId="1" xfId="3" applyFont="1" applyFill="1" applyBorder="1" applyAlignment="1">
      <alignment vertical="center"/>
    </xf>
    <xf numFmtId="9" fontId="2" fillId="4" borderId="14" xfId="3" applyFont="1" applyFill="1" applyBorder="1" applyAlignment="1">
      <alignment vertical="center"/>
    </xf>
    <xf numFmtId="9" fontId="2" fillId="4" borderId="0" xfId="3" applyFont="1" applyFill="1" applyBorder="1" applyAlignment="1">
      <alignment vertical="center"/>
    </xf>
    <xf numFmtId="9" fontId="5" fillId="4" borderId="0" xfId="3" applyFont="1" applyFill="1" applyBorder="1" applyAlignment="1">
      <alignment vertical="center"/>
    </xf>
    <xf numFmtId="9" fontId="5" fillId="4" borderId="0" xfId="3" applyFont="1" applyFill="1" applyAlignment="1">
      <alignment vertical="center"/>
    </xf>
    <xf numFmtId="166" fontId="5" fillId="4" borderId="0" xfId="4" applyNumberFormat="1" applyFont="1" applyFill="1" applyBorder="1" applyAlignment="1">
      <alignment horizontal="left" vertical="center" wrapText="1"/>
    </xf>
    <xf numFmtId="166" fontId="2" fillId="4" borderId="0" xfId="4" applyNumberFormat="1" applyFont="1" applyFill="1" applyBorder="1" applyAlignment="1">
      <alignment horizontal="left" vertical="center" wrapText="1"/>
    </xf>
    <xf numFmtId="166" fontId="12" fillId="4" borderId="1" xfId="4" applyNumberFormat="1" applyFont="1" applyFill="1" applyBorder="1" applyAlignment="1">
      <alignment horizontal="left" vertical="center"/>
    </xf>
    <xf numFmtId="166" fontId="11" fillId="4" borderId="0" xfId="4" applyNumberFormat="1" applyFont="1" applyFill="1" applyBorder="1" applyAlignment="1">
      <alignment horizontal="left" vertical="center"/>
    </xf>
    <xf numFmtId="166" fontId="5" fillId="4" borderId="0" xfId="4" applyNumberFormat="1" applyFont="1" applyFill="1" applyBorder="1" applyAlignment="1">
      <alignment horizontal="left" vertical="center"/>
    </xf>
    <xf numFmtId="166" fontId="5" fillId="4" borderId="0" xfId="4" applyNumberFormat="1" applyFont="1" applyFill="1" applyAlignment="1">
      <alignment horizontal="left" vertical="center"/>
    </xf>
    <xf numFmtId="166" fontId="2" fillId="4" borderId="1" xfId="4" applyNumberFormat="1" applyFont="1" applyFill="1" applyBorder="1" applyAlignment="1">
      <alignment horizontal="left" vertical="center"/>
    </xf>
    <xf numFmtId="166" fontId="2" fillId="4" borderId="14" xfId="4" applyNumberFormat="1" applyFont="1" applyFill="1" applyBorder="1" applyAlignment="1">
      <alignment horizontal="left" vertical="center"/>
    </xf>
    <xf numFmtId="166" fontId="2" fillId="4" borderId="0" xfId="4" applyNumberFormat="1" applyFont="1" applyFill="1" applyBorder="1" applyAlignment="1">
      <alignment horizontal="left" vertical="center"/>
    </xf>
    <xf numFmtId="167" fontId="5" fillId="4" borderId="0" xfId="4" applyNumberFormat="1" applyFont="1" applyFill="1" applyBorder="1" applyAlignment="1">
      <alignment horizontal="left" vertical="center" wrapText="1"/>
    </xf>
    <xf numFmtId="167" fontId="2" fillId="4" borderId="0" xfId="4" applyNumberFormat="1" applyFont="1" applyFill="1" applyBorder="1" applyAlignment="1">
      <alignment horizontal="left" vertical="center" wrapText="1"/>
    </xf>
    <xf numFmtId="167" fontId="12" fillId="4" borderId="1" xfId="4" applyNumberFormat="1" applyFont="1" applyFill="1" applyBorder="1" applyAlignment="1">
      <alignment horizontal="left" vertical="center"/>
    </xf>
    <xf numFmtId="167" fontId="2" fillId="4" borderId="1" xfId="4" applyNumberFormat="1" applyFont="1" applyFill="1" applyBorder="1" applyAlignment="1">
      <alignment horizontal="left" vertical="center" wrapText="1"/>
    </xf>
    <xf numFmtId="167" fontId="11" fillId="4" borderId="0" xfId="4" applyNumberFormat="1" applyFont="1" applyFill="1" applyBorder="1" applyAlignment="1">
      <alignment horizontal="left" vertical="center"/>
    </xf>
    <xf numFmtId="167" fontId="0" fillId="4" borderId="0" xfId="4" applyNumberFormat="1" applyFont="1" applyFill="1" applyAlignment="1">
      <alignment horizontal="left"/>
    </xf>
    <xf numFmtId="167" fontId="11" fillId="4" borderId="0" xfId="4" applyNumberFormat="1" applyFont="1" applyFill="1" applyAlignment="1">
      <alignment horizontal="left" vertical="center"/>
    </xf>
    <xf numFmtId="167" fontId="12" fillId="4" borderId="14" xfId="4" applyNumberFormat="1" applyFont="1" applyFill="1" applyBorder="1" applyAlignment="1">
      <alignment horizontal="left" vertical="center"/>
    </xf>
    <xf numFmtId="167" fontId="12" fillId="4" borderId="0" xfId="4" applyNumberFormat="1" applyFont="1" applyFill="1" applyBorder="1" applyAlignment="1">
      <alignment horizontal="left" vertical="center"/>
    </xf>
    <xf numFmtId="0" fontId="9" fillId="4" borderId="0" xfId="0" applyFont="1" applyFill="1" applyBorder="1" applyAlignment="1">
      <alignment horizontal="center"/>
    </xf>
    <xf numFmtId="168" fontId="0" fillId="4" borderId="0" xfId="0" applyNumberFormat="1" applyFill="1"/>
  </cellXfs>
  <cellStyles count="6">
    <cellStyle name="Comma" xfId="1" builtinId="3"/>
    <cellStyle name="Currency" xfId="4" builtinId="4"/>
    <cellStyle name="Hyperlink" xfId="5" builtinId="8"/>
    <cellStyle name="Normal" xfId="0" builtinId="0"/>
    <cellStyle name="Normal 3 9" xfId="2" xr:uid="{00000000-0005-0000-0000-00002F000000}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Ark%20FMR%20Pd06%20September%202024%20to%20FWP.do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P94"/>
  <sheetViews>
    <sheetView tabSelected="1"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N46" sqref="N46"/>
    </sheetView>
  </sheetViews>
  <sheetFormatPr defaultRowHeight="15" x14ac:dyDescent="0.25"/>
  <cols>
    <col min="1" max="1" width="4.42578125" customWidth="1"/>
    <col min="2" max="2" width="56.28515625" customWidth="1"/>
    <col min="3" max="3" width="12.28515625" bestFit="1" customWidth="1"/>
    <col min="4" max="4" width="12.5703125" bestFit="1" customWidth="1"/>
    <col min="5" max="5" width="12.7109375" bestFit="1" customWidth="1"/>
    <col min="6" max="6" width="13.42578125" customWidth="1"/>
    <col min="7" max="8" width="15.5703125" customWidth="1"/>
    <col min="9" max="9" width="10.5703125" bestFit="1" customWidth="1"/>
    <col min="10" max="10" width="11.5703125" bestFit="1" customWidth="1"/>
    <col min="11" max="11" width="7.5703125" style="30" bestFit="1" customWidth="1"/>
    <col min="12" max="12" width="12.28515625" style="27" bestFit="1" customWidth="1"/>
    <col min="13" max="13" width="10.5703125" style="27" bestFit="1" customWidth="1"/>
    <col min="16" max="16" width="11.140625" bestFit="1" customWidth="1"/>
  </cols>
  <sheetData>
    <row r="1" spans="2:16" s="40" customFormat="1" ht="18" x14ac:dyDescent="0.25">
      <c r="B1" s="35" t="s">
        <v>43</v>
      </c>
      <c r="C1" s="36"/>
      <c r="D1" s="36"/>
      <c r="E1" s="37"/>
      <c r="F1" s="36"/>
      <c r="G1" s="109"/>
      <c r="H1" s="109"/>
      <c r="I1" s="36"/>
      <c r="J1" s="36"/>
      <c r="K1" s="38"/>
      <c r="L1" s="39"/>
      <c r="M1" s="39"/>
    </row>
    <row r="2" spans="2:16" s="40" customFormat="1" ht="9" customHeight="1" thickBot="1" x14ac:dyDescent="0.3">
      <c r="B2" s="35"/>
      <c r="C2" s="36"/>
      <c r="D2" s="36"/>
      <c r="E2" s="37"/>
      <c r="F2" s="36"/>
      <c r="G2" s="36"/>
      <c r="H2" s="36"/>
      <c r="I2" s="36"/>
      <c r="J2" s="36"/>
      <c r="K2" s="38"/>
      <c r="L2" s="39"/>
      <c r="M2" s="39"/>
    </row>
    <row r="3" spans="2:16" s="40" customFormat="1" ht="16.5" thickBot="1" x14ac:dyDescent="0.3">
      <c r="B3" s="41" t="s">
        <v>46</v>
      </c>
      <c r="C3" s="36"/>
      <c r="D3" s="36"/>
      <c r="E3" s="36"/>
      <c r="F3" s="42"/>
      <c r="G3" s="43"/>
      <c r="H3" s="79" t="s">
        <v>71</v>
      </c>
      <c r="I3" s="80">
        <v>7</v>
      </c>
      <c r="J3" s="81" t="s">
        <v>72</v>
      </c>
      <c r="K3" s="44"/>
      <c r="L3" s="45" t="s">
        <v>53</v>
      </c>
      <c r="M3" s="39"/>
    </row>
    <row r="4" spans="2:16" s="40" customFormat="1" x14ac:dyDescent="0.25">
      <c r="B4" s="42"/>
      <c r="C4" s="36"/>
      <c r="D4" s="36"/>
      <c r="E4" s="36"/>
      <c r="F4" s="36"/>
      <c r="G4" s="46"/>
      <c r="H4" s="36"/>
      <c r="I4" s="36"/>
      <c r="J4" s="36"/>
      <c r="K4" s="38"/>
      <c r="L4" s="39"/>
      <c r="M4" s="39"/>
    </row>
    <row r="5" spans="2:16" s="40" customFormat="1" ht="39" x14ac:dyDescent="0.25">
      <c r="B5" s="47"/>
      <c r="C5" s="48" t="s">
        <v>0</v>
      </c>
      <c r="D5" s="48" t="s">
        <v>1</v>
      </c>
      <c r="E5" s="48" t="s">
        <v>42</v>
      </c>
      <c r="F5" s="48" t="s">
        <v>41</v>
      </c>
      <c r="G5" s="48" t="s">
        <v>25</v>
      </c>
      <c r="H5" s="48" t="s">
        <v>26</v>
      </c>
      <c r="I5" s="48" t="s">
        <v>2</v>
      </c>
      <c r="J5" s="48" t="s">
        <v>3</v>
      </c>
      <c r="K5" s="49" t="s">
        <v>4</v>
      </c>
      <c r="L5" s="48" t="s">
        <v>5</v>
      </c>
      <c r="M5" s="85" t="s">
        <v>6</v>
      </c>
    </row>
    <row r="6" spans="2:16" s="40" customFormat="1" ht="12.75" customHeight="1" x14ac:dyDescent="0.25">
      <c r="B6" s="50" t="s">
        <v>34</v>
      </c>
      <c r="C6" s="51"/>
      <c r="D6" s="51"/>
      <c r="E6" s="51"/>
      <c r="F6" s="51"/>
      <c r="G6" s="51"/>
      <c r="H6" s="51"/>
      <c r="I6" s="51"/>
      <c r="J6" s="51"/>
      <c r="K6" s="52"/>
      <c r="L6" s="51"/>
      <c r="M6" s="51"/>
    </row>
    <row r="7" spans="2:16" s="40" customFormat="1" ht="12.75" customHeight="1" x14ac:dyDescent="0.25">
      <c r="B7" s="53" t="s">
        <v>47</v>
      </c>
      <c r="C7" s="100">
        <v>121958</v>
      </c>
      <c r="D7" s="100">
        <v>121958</v>
      </c>
      <c r="E7" s="101"/>
      <c r="F7" s="101"/>
      <c r="G7" s="101"/>
      <c r="H7" s="101"/>
      <c r="I7" s="101"/>
      <c r="J7" s="101"/>
      <c r="K7" s="52"/>
      <c r="L7" s="91">
        <v>121958</v>
      </c>
      <c r="M7" s="51"/>
    </row>
    <row r="8" spans="2:16" s="40" customFormat="1" ht="12.75" customHeight="1" x14ac:dyDescent="0.25">
      <c r="B8" s="53" t="s">
        <v>49</v>
      </c>
      <c r="C8" s="100">
        <v>-10000</v>
      </c>
      <c r="D8" s="100">
        <v>-10000</v>
      </c>
      <c r="E8" s="101"/>
      <c r="F8" s="101"/>
      <c r="G8" s="101"/>
      <c r="H8" s="101"/>
      <c r="I8" s="101"/>
      <c r="J8" s="101"/>
      <c r="K8" s="52"/>
      <c r="L8" s="91">
        <v>-10000</v>
      </c>
      <c r="M8" s="51"/>
    </row>
    <row r="9" spans="2:16" s="40" customFormat="1" ht="12.75" customHeight="1" x14ac:dyDescent="0.25">
      <c r="B9" s="54" t="s">
        <v>50</v>
      </c>
      <c r="C9" s="102">
        <f>C7+C8</f>
        <v>111958</v>
      </c>
      <c r="D9" s="102">
        <f>D7+D8</f>
        <v>111958</v>
      </c>
      <c r="E9" s="103"/>
      <c r="F9" s="103"/>
      <c r="G9" s="103"/>
      <c r="H9" s="103"/>
      <c r="I9" s="103"/>
      <c r="J9" s="103"/>
      <c r="K9" s="56"/>
      <c r="L9" s="93">
        <f>L7+L8</f>
        <v>111958</v>
      </c>
      <c r="M9" s="51"/>
    </row>
    <row r="10" spans="2:16" s="40" customFormat="1" ht="12.75" customHeight="1" x14ac:dyDescent="0.25">
      <c r="B10" s="53"/>
      <c r="C10" s="101"/>
      <c r="D10" s="101"/>
      <c r="E10" s="101"/>
      <c r="F10" s="101"/>
      <c r="G10" s="101"/>
      <c r="H10" s="101"/>
      <c r="I10" s="101"/>
      <c r="J10" s="101"/>
      <c r="K10" s="52"/>
      <c r="L10" s="92"/>
      <c r="M10" s="51"/>
    </row>
    <row r="11" spans="2:16" s="40" customFormat="1" ht="12.75" customHeight="1" x14ac:dyDescent="0.25">
      <c r="B11" s="50" t="s">
        <v>7</v>
      </c>
      <c r="C11" s="104"/>
      <c r="D11" s="104"/>
      <c r="E11" s="104"/>
      <c r="F11" s="104"/>
      <c r="G11" s="104"/>
      <c r="H11" s="104"/>
      <c r="I11" s="104"/>
      <c r="J11" s="104"/>
      <c r="K11" s="58"/>
      <c r="L11" s="95"/>
      <c r="M11" s="60"/>
    </row>
    <row r="12" spans="2:16" s="40" customFormat="1" ht="12.75" customHeight="1" x14ac:dyDescent="0.25">
      <c r="B12" s="53" t="s">
        <v>8</v>
      </c>
      <c r="C12" s="104">
        <v>103000</v>
      </c>
      <c r="D12" s="105">
        <f>Data!B3</f>
        <v>103000</v>
      </c>
      <c r="E12" s="105">
        <f>Data!C3</f>
        <v>0</v>
      </c>
      <c r="F12" s="105">
        <f>Data!D3</f>
        <v>57826</v>
      </c>
      <c r="G12" s="105">
        <f>Data!E3</f>
        <v>57826</v>
      </c>
      <c r="H12" s="105">
        <f>Data!F3</f>
        <v>67500</v>
      </c>
      <c r="I12" s="105">
        <f>Data!G3</f>
        <v>9674</v>
      </c>
      <c r="J12" s="105">
        <f>Data!H3</f>
        <v>45174</v>
      </c>
      <c r="K12" s="61">
        <f>G12/D12</f>
        <v>0.56141747572815537</v>
      </c>
      <c r="L12" s="94">
        <v>120000</v>
      </c>
      <c r="M12" s="60" t="s">
        <v>51</v>
      </c>
    </row>
    <row r="13" spans="2:16" s="40" customFormat="1" ht="12.75" customHeight="1" x14ac:dyDescent="0.25">
      <c r="B13" s="53" t="s">
        <v>9</v>
      </c>
      <c r="C13" s="106">
        <v>0</v>
      </c>
      <c r="D13" s="105">
        <f>Data!B4</f>
        <v>0</v>
      </c>
      <c r="E13" s="105">
        <f>Data!C4</f>
        <v>0</v>
      </c>
      <c r="F13" s="105">
        <f>Data!D4</f>
        <v>0</v>
      </c>
      <c r="G13" s="105">
        <f>Data!E4</f>
        <v>0</v>
      </c>
      <c r="H13" s="105">
        <f>Data!F4</f>
        <v>0</v>
      </c>
      <c r="I13" s="105">
        <f>Data!G4</f>
        <v>0</v>
      </c>
      <c r="J13" s="105">
        <f>Data!H4</f>
        <v>0</v>
      </c>
      <c r="K13" s="61"/>
      <c r="L13" s="96"/>
      <c r="M13" s="60"/>
    </row>
    <row r="14" spans="2:16" s="40" customFormat="1" ht="12.75" customHeight="1" x14ac:dyDescent="0.25">
      <c r="B14" s="54" t="s">
        <v>44</v>
      </c>
      <c r="C14" s="102">
        <f t="shared" ref="C14:L14" si="0">SUM(C11:C13)</f>
        <v>103000</v>
      </c>
      <c r="D14" s="102">
        <f>Data!B6</f>
        <v>103000</v>
      </c>
      <c r="E14" s="102">
        <f>Data!C6</f>
        <v>0</v>
      </c>
      <c r="F14" s="102">
        <f>Data!D6</f>
        <v>57826</v>
      </c>
      <c r="G14" s="102">
        <f>Data!E6</f>
        <v>57826</v>
      </c>
      <c r="H14" s="102">
        <f>Data!F6</f>
        <v>67500</v>
      </c>
      <c r="I14" s="102">
        <f>Data!G6</f>
        <v>9674</v>
      </c>
      <c r="J14" s="102">
        <f>Data!H6</f>
        <v>45174</v>
      </c>
      <c r="K14" s="86">
        <f t="shared" ref="K14:K33" si="1">G14/D14</f>
        <v>0.56141747572815537</v>
      </c>
      <c r="L14" s="97">
        <f t="shared" si="0"/>
        <v>120000</v>
      </c>
      <c r="M14" s="60"/>
      <c r="P14" s="110"/>
    </row>
    <row r="15" spans="2:16" s="40" customFormat="1" ht="12.75" customHeight="1" x14ac:dyDescent="0.25">
      <c r="B15" s="53"/>
      <c r="C15" s="104"/>
      <c r="D15" s="104"/>
      <c r="E15" s="104"/>
      <c r="F15" s="104"/>
      <c r="G15" s="104"/>
      <c r="H15" s="104"/>
      <c r="I15" s="104"/>
      <c r="J15" s="104"/>
      <c r="K15" s="86"/>
      <c r="L15" s="95"/>
      <c r="M15" s="60"/>
    </row>
    <row r="16" spans="2:16" s="40" customFormat="1" ht="12.75" customHeight="1" thickBot="1" x14ac:dyDescent="0.3">
      <c r="B16" s="65" t="s">
        <v>10</v>
      </c>
      <c r="C16" s="107">
        <f>C14+C7+C8</f>
        <v>214958</v>
      </c>
      <c r="D16" s="107">
        <f>D14+D7+D8</f>
        <v>214958</v>
      </c>
      <c r="E16" s="107"/>
      <c r="F16" s="107"/>
      <c r="G16" s="107"/>
      <c r="H16" s="107"/>
      <c r="I16" s="107"/>
      <c r="J16" s="107"/>
      <c r="K16" s="87">
        <f t="shared" si="1"/>
        <v>0</v>
      </c>
      <c r="L16" s="98">
        <f>L14+L7+L8</f>
        <v>231958</v>
      </c>
      <c r="M16" s="60"/>
    </row>
    <row r="17" spans="2:14" s="40" customFormat="1" ht="12.75" customHeight="1" x14ac:dyDescent="0.25">
      <c r="B17" s="66"/>
      <c r="C17" s="108"/>
      <c r="D17" s="108"/>
      <c r="E17" s="108"/>
      <c r="F17" s="108"/>
      <c r="G17" s="108"/>
      <c r="H17" s="108"/>
      <c r="I17" s="108"/>
      <c r="J17" s="108"/>
      <c r="K17" s="88"/>
      <c r="L17" s="99"/>
      <c r="M17" s="60"/>
    </row>
    <row r="18" spans="2:14" s="40" customFormat="1" ht="12.75" customHeight="1" x14ac:dyDescent="0.25">
      <c r="B18" s="53"/>
      <c r="C18" s="104"/>
      <c r="D18" s="104"/>
      <c r="E18" s="104"/>
      <c r="F18" s="104"/>
      <c r="G18" s="104"/>
      <c r="H18" s="104"/>
      <c r="I18" s="104"/>
      <c r="J18" s="104"/>
      <c r="K18" s="89"/>
      <c r="L18" s="95"/>
      <c r="M18" s="60"/>
    </row>
    <row r="19" spans="2:14" s="40" customFormat="1" ht="12.75" customHeight="1" x14ac:dyDescent="0.25">
      <c r="B19" s="50" t="s">
        <v>11</v>
      </c>
      <c r="C19" s="104"/>
      <c r="D19" s="104"/>
      <c r="E19" s="104"/>
      <c r="F19" s="104"/>
      <c r="G19" s="104"/>
      <c r="H19" s="104"/>
      <c r="I19" s="104"/>
      <c r="J19" s="104"/>
      <c r="K19" s="89"/>
      <c r="L19" s="95"/>
      <c r="M19" s="60"/>
    </row>
    <row r="20" spans="2:14" s="40" customFormat="1" ht="12.75" customHeight="1" x14ac:dyDescent="0.25">
      <c r="B20" s="66" t="s">
        <v>12</v>
      </c>
      <c r="C20" s="104"/>
      <c r="D20" s="104"/>
      <c r="E20" s="104"/>
      <c r="F20" s="104"/>
      <c r="G20" s="104"/>
      <c r="H20" s="104"/>
      <c r="I20" s="104"/>
      <c r="J20" s="104"/>
      <c r="K20" s="89"/>
      <c r="L20" s="95"/>
      <c r="M20" s="60"/>
    </row>
    <row r="21" spans="2:14" s="40" customFormat="1" x14ac:dyDescent="0.25">
      <c r="B21" s="53" t="s">
        <v>48</v>
      </c>
      <c r="C21" s="104">
        <v>67854</v>
      </c>
      <c r="D21" s="105">
        <f>Data!B10</f>
        <v>67854</v>
      </c>
      <c r="E21" s="105">
        <f>Data!C10</f>
        <v>0</v>
      </c>
      <c r="F21" s="105">
        <f>Data!D10</f>
        <v>34390</v>
      </c>
      <c r="G21" s="105">
        <f>Data!E10</f>
        <v>34390</v>
      </c>
      <c r="H21" s="105">
        <f>Data!F10</f>
        <v>40036</v>
      </c>
      <c r="I21" s="105">
        <f>Data!G10</f>
        <v>5646</v>
      </c>
      <c r="J21" s="105">
        <f>Data!H10</f>
        <v>33464</v>
      </c>
      <c r="K21" s="90">
        <f t="shared" si="1"/>
        <v>0.50682347392931881</v>
      </c>
      <c r="L21" s="96">
        <v>63317</v>
      </c>
      <c r="M21" s="70" t="s">
        <v>52</v>
      </c>
    </row>
    <row r="22" spans="2:14" s="40" customFormat="1" ht="12.75" customHeight="1" x14ac:dyDescent="0.25">
      <c r="B22" s="53" t="s">
        <v>36</v>
      </c>
      <c r="C22" s="104">
        <v>206</v>
      </c>
      <c r="D22" s="105">
        <f>Data!B11</f>
        <v>206</v>
      </c>
      <c r="E22" s="105">
        <f>Data!C11</f>
        <v>0</v>
      </c>
      <c r="F22" s="105">
        <f>Data!D11</f>
        <v>214</v>
      </c>
      <c r="G22" s="105">
        <f>Data!E11</f>
        <v>214</v>
      </c>
      <c r="H22" s="105">
        <f>Data!F11</f>
        <v>206</v>
      </c>
      <c r="I22" s="105">
        <f>Data!G11</f>
        <v>-8</v>
      </c>
      <c r="J22" s="105">
        <f>Data!H11</f>
        <v>-8</v>
      </c>
      <c r="K22" s="90">
        <f t="shared" si="1"/>
        <v>1.0388349514563107</v>
      </c>
      <c r="L22" s="96">
        <v>206</v>
      </c>
      <c r="M22" s="71"/>
    </row>
    <row r="23" spans="2:14" s="40" customFormat="1" ht="12.75" customHeight="1" x14ac:dyDescent="0.25">
      <c r="B23" s="54" t="s">
        <v>37</v>
      </c>
      <c r="C23" s="102">
        <f t="shared" ref="C23" si="2">SUM(C21+C22)</f>
        <v>68060</v>
      </c>
      <c r="D23" s="102">
        <f>Data!B13</f>
        <v>68060</v>
      </c>
      <c r="E23" s="102">
        <f>Data!C13</f>
        <v>0</v>
      </c>
      <c r="F23" s="102">
        <f>Data!D13</f>
        <v>34604</v>
      </c>
      <c r="G23" s="102">
        <f>Data!E13</f>
        <v>34604</v>
      </c>
      <c r="H23" s="102">
        <f>Data!F13</f>
        <v>40242</v>
      </c>
      <c r="I23" s="102">
        <f>Data!G13</f>
        <v>5638</v>
      </c>
      <c r="J23" s="102">
        <f>Data!H13</f>
        <v>33456</v>
      </c>
      <c r="K23" s="86">
        <f t="shared" si="1"/>
        <v>0.50843373493975907</v>
      </c>
      <c r="L23" s="97">
        <f>SUM(L21+L22)</f>
        <v>63523</v>
      </c>
      <c r="M23" s="72"/>
      <c r="N23" s="73"/>
    </row>
    <row r="24" spans="2:14" s="40" customFormat="1" ht="12.75" customHeight="1" x14ac:dyDescent="0.25">
      <c r="B24" s="53"/>
      <c r="C24" s="104"/>
      <c r="D24" s="106"/>
      <c r="E24" s="106"/>
      <c r="F24" s="106"/>
      <c r="G24" s="106"/>
      <c r="H24" s="106"/>
      <c r="I24" s="106"/>
      <c r="J24" s="106"/>
      <c r="K24" s="90"/>
      <c r="L24" s="96"/>
      <c r="M24" s="60"/>
    </row>
    <row r="25" spans="2:14" s="40" customFormat="1" ht="12.75" customHeight="1" x14ac:dyDescent="0.25">
      <c r="B25" s="66" t="s">
        <v>13</v>
      </c>
      <c r="C25" s="108"/>
      <c r="D25" s="106"/>
      <c r="E25" s="106"/>
      <c r="F25" s="106"/>
      <c r="G25" s="106"/>
      <c r="H25" s="106"/>
      <c r="I25" s="106"/>
      <c r="J25" s="106"/>
      <c r="K25" s="89"/>
      <c r="L25" s="95"/>
      <c r="M25" s="60"/>
    </row>
    <row r="26" spans="2:14" s="40" customFormat="1" ht="12.75" customHeight="1" x14ac:dyDescent="0.25">
      <c r="B26" s="54" t="s">
        <v>45</v>
      </c>
      <c r="C26" s="102">
        <v>2200</v>
      </c>
      <c r="D26" s="102">
        <f>Data!B16</f>
        <v>2200</v>
      </c>
      <c r="E26" s="102">
        <f>Data!C16</f>
        <v>0</v>
      </c>
      <c r="F26" s="102">
        <f>Data!D16</f>
        <v>1059</v>
      </c>
      <c r="G26" s="102">
        <f>Data!E16</f>
        <v>1059</v>
      </c>
      <c r="H26" s="102">
        <f>Data!F16</f>
        <v>1100</v>
      </c>
      <c r="I26" s="102">
        <f>Data!G16</f>
        <v>41</v>
      </c>
      <c r="J26" s="102">
        <f>Data!H16</f>
        <v>1141</v>
      </c>
      <c r="K26" s="55">
        <f t="shared" si="1"/>
        <v>0.48136363636363638</v>
      </c>
      <c r="L26" s="93">
        <v>2200</v>
      </c>
      <c r="M26" s="72"/>
    </row>
    <row r="27" spans="2:14" s="40" customFormat="1" ht="12.75" customHeight="1" x14ac:dyDescent="0.25">
      <c r="B27" s="66"/>
      <c r="C27" s="108"/>
      <c r="D27" s="106"/>
      <c r="E27" s="106"/>
      <c r="F27" s="106"/>
      <c r="G27" s="106"/>
      <c r="H27" s="106"/>
      <c r="I27" s="106"/>
      <c r="J27" s="106"/>
      <c r="K27" s="88"/>
      <c r="L27" s="99"/>
      <c r="M27" s="60"/>
    </row>
    <row r="28" spans="2:14" s="40" customFormat="1" ht="12.75" customHeight="1" x14ac:dyDescent="0.25">
      <c r="B28" s="66" t="s">
        <v>14</v>
      </c>
      <c r="C28" s="104"/>
      <c r="D28" s="106"/>
      <c r="E28" s="106"/>
      <c r="F28" s="106"/>
      <c r="G28" s="106"/>
      <c r="H28" s="106"/>
      <c r="I28" s="106"/>
      <c r="J28" s="106"/>
      <c r="K28" s="90"/>
      <c r="L28" s="96"/>
      <c r="M28" s="60"/>
    </row>
    <row r="29" spans="2:14" s="40" customFormat="1" ht="12.75" customHeight="1" x14ac:dyDescent="0.25">
      <c r="B29" s="53" t="s">
        <v>38</v>
      </c>
      <c r="C29" s="104">
        <v>700</v>
      </c>
      <c r="D29" s="105">
        <f>Data!B19</f>
        <v>700</v>
      </c>
      <c r="E29" s="105">
        <f>Data!C19</f>
        <v>0</v>
      </c>
      <c r="F29" s="105">
        <f>Data!D19</f>
        <v>906</v>
      </c>
      <c r="G29" s="105">
        <f>Data!E19</f>
        <v>906</v>
      </c>
      <c r="H29" s="105">
        <f>Data!F19</f>
        <v>466</v>
      </c>
      <c r="I29" s="105">
        <f>Data!G19</f>
        <v>-440</v>
      </c>
      <c r="J29" s="105">
        <f>Data!H19</f>
        <v>-206</v>
      </c>
      <c r="K29" s="58">
        <f t="shared" si="1"/>
        <v>1.2942857142857143</v>
      </c>
      <c r="L29" s="94">
        <v>770</v>
      </c>
      <c r="M29" s="60"/>
    </row>
    <row r="30" spans="2:14" s="40" customFormat="1" ht="12.75" customHeight="1" x14ac:dyDescent="0.25">
      <c r="B30" s="53" t="s">
        <v>39</v>
      </c>
      <c r="C30" s="104">
        <v>5000</v>
      </c>
      <c r="D30" s="105">
        <f>Data!B20</f>
        <v>5000</v>
      </c>
      <c r="E30" s="105">
        <f>Data!C20</f>
        <v>0</v>
      </c>
      <c r="F30" s="105">
        <f>Data!D20</f>
        <v>2661</v>
      </c>
      <c r="G30" s="105">
        <f>Data!E20</f>
        <v>2661</v>
      </c>
      <c r="H30" s="105">
        <f>Data!F20</f>
        <v>2500</v>
      </c>
      <c r="I30" s="105">
        <f>Data!G20</f>
        <v>-161</v>
      </c>
      <c r="J30" s="105">
        <f>Data!H20</f>
        <v>2339</v>
      </c>
      <c r="K30" s="58">
        <f t="shared" si="1"/>
        <v>0.53220000000000001</v>
      </c>
      <c r="L30" s="94">
        <v>5000</v>
      </c>
      <c r="M30" s="60"/>
    </row>
    <row r="31" spans="2:14" s="40" customFormat="1" ht="12.75" customHeight="1" x14ac:dyDescent="0.25">
      <c r="B31" s="54" t="s">
        <v>40</v>
      </c>
      <c r="C31" s="102">
        <f t="shared" ref="C31" si="3">SUM(C29:C30)</f>
        <v>5700</v>
      </c>
      <c r="D31" s="102">
        <f>Data!B22</f>
        <v>5700</v>
      </c>
      <c r="E31" s="102">
        <f>Data!C22</f>
        <v>0</v>
      </c>
      <c r="F31" s="102">
        <f>Data!D22</f>
        <v>3567</v>
      </c>
      <c r="G31" s="102">
        <f>Data!E22</f>
        <v>3567</v>
      </c>
      <c r="H31" s="102">
        <f>Data!F22</f>
        <v>2966</v>
      </c>
      <c r="I31" s="102">
        <f>Data!G22</f>
        <v>-601</v>
      </c>
      <c r="J31" s="102">
        <f>Data!H22</f>
        <v>2133</v>
      </c>
      <c r="K31" s="64">
        <f t="shared" si="1"/>
        <v>0.62578947368421056</v>
      </c>
      <c r="L31" s="93">
        <f t="shared" ref="L31" si="4">SUM(L29:L30)</f>
        <v>5770</v>
      </c>
      <c r="M31" s="72"/>
    </row>
    <row r="32" spans="2:14" s="40" customFormat="1" ht="12.75" customHeight="1" x14ac:dyDescent="0.25">
      <c r="B32" s="53"/>
      <c r="C32" s="104"/>
      <c r="D32" s="106"/>
      <c r="E32" s="106"/>
      <c r="F32" s="106"/>
      <c r="G32" s="106"/>
      <c r="H32" s="106"/>
      <c r="I32" s="106"/>
      <c r="J32" s="106"/>
      <c r="K32" s="90"/>
      <c r="L32" s="96"/>
      <c r="M32" s="60"/>
    </row>
    <row r="33" spans="2:13" s="40" customFormat="1" ht="12.75" customHeight="1" thickBot="1" x14ac:dyDescent="0.3">
      <c r="B33" s="75" t="s">
        <v>15</v>
      </c>
      <c r="C33" s="107">
        <f t="shared" ref="C33" si="5">SUM(C23+C26+C31)</f>
        <v>75960</v>
      </c>
      <c r="D33" s="107">
        <f>Data!B24</f>
        <v>75960</v>
      </c>
      <c r="E33" s="107">
        <f>Data!C24</f>
        <v>0</v>
      </c>
      <c r="F33" s="107">
        <f>Data!D24</f>
        <v>39230</v>
      </c>
      <c r="G33" s="107">
        <f>Data!E24</f>
        <v>39230</v>
      </c>
      <c r="H33" s="107">
        <f>Data!F24</f>
        <v>44308</v>
      </c>
      <c r="I33" s="107">
        <f>Data!G24</f>
        <v>5078</v>
      </c>
      <c r="J33" s="107">
        <f>Data!H24</f>
        <v>36730</v>
      </c>
      <c r="K33" s="87">
        <f t="shared" si="1"/>
        <v>0.51645602948920488</v>
      </c>
      <c r="L33" s="98">
        <f>SUM(L23+L26+L31)</f>
        <v>71493</v>
      </c>
      <c r="M33" s="60"/>
    </row>
    <row r="34" spans="2:13" s="40" customFormat="1" ht="12.75" customHeight="1" x14ac:dyDescent="0.25">
      <c r="B34" s="50"/>
      <c r="C34" s="67"/>
      <c r="D34" s="67"/>
      <c r="E34" s="67"/>
      <c r="F34" s="67"/>
      <c r="G34" s="67"/>
      <c r="H34" s="67"/>
      <c r="I34" s="67"/>
      <c r="J34" s="67"/>
      <c r="K34" s="68"/>
      <c r="L34" s="69"/>
      <c r="M34" s="60"/>
    </row>
    <row r="35" spans="2:13" s="40" customFormat="1" ht="12.75" customHeight="1" x14ac:dyDescent="0.25">
      <c r="B35" s="50"/>
      <c r="C35" s="57"/>
      <c r="D35" s="62"/>
      <c r="E35" s="62"/>
      <c r="F35" s="62"/>
      <c r="G35" s="62"/>
      <c r="H35" s="62"/>
      <c r="I35" s="62"/>
      <c r="J35" s="62"/>
      <c r="K35" s="74"/>
      <c r="L35" s="63"/>
      <c r="M35" s="60"/>
    </row>
    <row r="36" spans="2:13" s="40" customFormat="1" ht="12.75" customHeight="1" x14ac:dyDescent="0.25">
      <c r="B36" s="76" t="s">
        <v>33</v>
      </c>
      <c r="C36" s="57"/>
      <c r="D36" s="57"/>
      <c r="E36" s="62"/>
      <c r="F36" s="62"/>
      <c r="G36" s="62"/>
      <c r="H36" s="62"/>
      <c r="I36" s="62"/>
      <c r="J36" s="62"/>
      <c r="K36" s="74"/>
      <c r="L36" s="63"/>
      <c r="M36" s="60"/>
    </row>
    <row r="37" spans="2:13" s="40" customFormat="1" ht="7.5" customHeight="1" x14ac:dyDescent="0.25">
      <c r="B37" s="76"/>
      <c r="C37" s="57"/>
      <c r="D37" s="57"/>
      <c r="E37" s="62"/>
      <c r="F37" s="62"/>
      <c r="G37" s="62"/>
      <c r="H37" s="62"/>
      <c r="I37" s="62"/>
      <c r="J37" s="62"/>
      <c r="K37" s="74"/>
      <c r="L37" s="63"/>
      <c r="M37" s="60"/>
    </row>
    <row r="38" spans="2:13" s="40" customFormat="1" ht="12.75" customHeight="1" x14ac:dyDescent="0.25">
      <c r="B38" s="53" t="s">
        <v>16</v>
      </c>
      <c r="C38" s="57">
        <f>SUM(C40-C7-C8)</f>
        <v>27040</v>
      </c>
      <c r="D38" s="57">
        <f>SUM(D40-D7-D8)</f>
        <v>27040</v>
      </c>
      <c r="E38" s="57"/>
      <c r="F38" s="57"/>
      <c r="G38" s="57"/>
      <c r="H38" s="57"/>
      <c r="I38" s="57"/>
      <c r="J38" s="57"/>
      <c r="K38" s="74"/>
      <c r="L38" s="59">
        <f>L12-L33</f>
        <v>48507</v>
      </c>
      <c r="M38" s="60"/>
    </row>
    <row r="39" spans="2:13" s="40" customFormat="1" ht="6" customHeight="1" x14ac:dyDescent="0.25">
      <c r="B39" s="53"/>
      <c r="C39" s="57"/>
      <c r="D39" s="57"/>
      <c r="E39" s="57"/>
      <c r="F39" s="57"/>
      <c r="G39" s="57"/>
      <c r="H39" s="57"/>
      <c r="I39" s="57"/>
      <c r="J39" s="57"/>
      <c r="K39" s="74"/>
      <c r="L39" s="59"/>
      <c r="M39" s="60"/>
    </row>
    <row r="40" spans="2:13" s="40" customFormat="1" ht="12.75" customHeight="1" thickBot="1" x14ac:dyDescent="0.3">
      <c r="B40" s="53" t="s">
        <v>17</v>
      </c>
      <c r="C40" s="77">
        <f>SUM(C16-C33)</f>
        <v>138998</v>
      </c>
      <c r="D40" s="77">
        <f>SUM(D16-D33)</f>
        <v>138998</v>
      </c>
      <c r="E40" s="57"/>
      <c r="F40" s="57"/>
      <c r="G40" s="57"/>
      <c r="H40" s="57"/>
      <c r="I40" s="57"/>
      <c r="J40" s="57"/>
      <c r="K40" s="74"/>
      <c r="L40" s="78">
        <f>L7+L8+L38</f>
        <v>160465</v>
      </c>
      <c r="M40" s="60"/>
    </row>
    <row r="41" spans="2:13" s="40" customFormat="1" ht="12.75" customHeight="1" thickTop="1" x14ac:dyDescent="0.25">
      <c r="B41" s="53"/>
      <c r="C41" s="57"/>
      <c r="D41" s="57"/>
      <c r="E41" s="57"/>
      <c r="F41" s="57"/>
      <c r="G41" s="57"/>
      <c r="H41" s="57"/>
      <c r="I41" s="57"/>
      <c r="J41" s="57"/>
      <c r="K41" s="74"/>
      <c r="L41" s="59"/>
      <c r="M41" s="60"/>
    </row>
    <row r="42" spans="2:13" s="40" customFormat="1" ht="12.75" customHeight="1" x14ac:dyDescent="0.25">
      <c r="B42" s="53"/>
      <c r="C42" s="57"/>
      <c r="D42" s="57"/>
      <c r="E42" s="57"/>
      <c r="F42" s="57"/>
      <c r="G42" s="57"/>
      <c r="H42" s="57"/>
      <c r="I42" s="57"/>
      <c r="J42" s="57"/>
      <c r="K42" s="74"/>
      <c r="L42" s="59"/>
      <c r="M42" s="60"/>
    </row>
    <row r="43" spans="2:13" s="40" customFormat="1" ht="12.75" customHeight="1" x14ac:dyDescent="0.25">
      <c r="B43" s="53" t="s">
        <v>73</v>
      </c>
      <c r="C43" s="57"/>
      <c r="D43" s="57"/>
      <c r="E43" s="57"/>
      <c r="F43" s="57"/>
      <c r="G43" s="57"/>
      <c r="H43" s="57"/>
      <c r="I43" s="57"/>
      <c r="J43" s="82" t="s">
        <v>74</v>
      </c>
      <c r="K43" s="83"/>
      <c r="L43" s="84">
        <f>I3/12</f>
        <v>0.58333333333333337</v>
      </c>
      <c r="M43" s="60"/>
    </row>
    <row r="44" spans="2:13" ht="12.75" customHeight="1" thickBot="1" x14ac:dyDescent="0.3">
      <c r="B44" s="1"/>
      <c r="C44" s="2"/>
      <c r="D44" s="2"/>
      <c r="E44" s="1"/>
      <c r="F44" s="1"/>
      <c r="G44" s="1"/>
      <c r="H44" s="1"/>
      <c r="I44" s="1"/>
      <c r="J44" s="1"/>
      <c r="L44" s="22"/>
      <c r="M44" s="26"/>
    </row>
    <row r="45" spans="2:13" ht="12.75" customHeight="1" x14ac:dyDescent="0.25">
      <c r="B45" s="7"/>
      <c r="C45" s="8"/>
      <c r="D45" s="8"/>
      <c r="E45" s="8"/>
      <c r="F45" s="8"/>
      <c r="G45" s="8"/>
      <c r="H45" s="8"/>
      <c r="I45" s="8"/>
      <c r="J45" s="8"/>
      <c r="K45" s="31"/>
      <c r="L45" s="23"/>
      <c r="M45" s="26"/>
    </row>
    <row r="46" spans="2:13" ht="15.75" x14ac:dyDescent="0.25">
      <c r="B46" s="21" t="s">
        <v>18</v>
      </c>
      <c r="C46" s="5"/>
      <c r="D46" s="5"/>
      <c r="E46" s="5"/>
      <c r="F46" s="5"/>
      <c r="G46" s="5"/>
      <c r="H46" s="5"/>
      <c r="I46" s="3"/>
      <c r="J46" s="3"/>
      <c r="K46" s="32"/>
      <c r="L46" s="24"/>
      <c r="M46" s="26"/>
    </row>
    <row r="47" spans="2:13" x14ac:dyDescent="0.25">
      <c r="B47" s="11" t="s">
        <v>19</v>
      </c>
      <c r="C47" s="5"/>
      <c r="D47" s="5"/>
      <c r="E47" s="5"/>
      <c r="F47" s="5"/>
      <c r="G47" s="5"/>
      <c r="H47" s="5"/>
      <c r="I47" s="3"/>
      <c r="J47" s="3"/>
      <c r="K47" s="32"/>
      <c r="L47" s="24"/>
      <c r="M47" s="26"/>
    </row>
    <row r="48" spans="2:13" ht="12.75" customHeight="1" x14ac:dyDescent="0.25">
      <c r="B48" s="12" t="s">
        <v>20</v>
      </c>
      <c r="C48" s="5"/>
      <c r="D48" s="13">
        <v>39229.54</v>
      </c>
      <c r="E48" s="14"/>
      <c r="F48" s="6"/>
      <c r="G48" s="5"/>
      <c r="H48" s="5"/>
      <c r="I48" s="3"/>
      <c r="J48" s="3"/>
      <c r="K48" s="32"/>
      <c r="L48" s="24"/>
      <c r="M48" s="26"/>
    </row>
    <row r="49" spans="2:13" ht="12.75" customHeight="1" x14ac:dyDescent="0.25">
      <c r="B49" s="12" t="s">
        <v>21</v>
      </c>
      <c r="C49" s="5"/>
      <c r="D49" s="15">
        <f>F33</f>
        <v>39230</v>
      </c>
      <c r="E49" s="14" t="s">
        <v>30</v>
      </c>
      <c r="F49" s="6" t="s">
        <v>27</v>
      </c>
      <c r="G49" s="5"/>
      <c r="H49" s="5"/>
      <c r="I49" s="3"/>
      <c r="J49" s="3"/>
      <c r="K49" s="32"/>
      <c r="L49" s="24"/>
      <c r="M49" s="26"/>
    </row>
    <row r="50" spans="2:13" ht="12.75" customHeight="1" thickBot="1" x14ac:dyDescent="0.3">
      <c r="B50" s="12" t="s">
        <v>22</v>
      </c>
      <c r="C50" s="5"/>
      <c r="D50" s="16">
        <f>D48-D49</f>
        <v>-0.45999999999912689</v>
      </c>
      <c r="E50" s="14"/>
      <c r="F50" s="6"/>
      <c r="G50" s="5"/>
      <c r="H50" s="5"/>
      <c r="I50" s="3"/>
      <c r="J50" s="3"/>
      <c r="K50" s="32"/>
      <c r="L50" s="24"/>
      <c r="M50" s="26"/>
    </row>
    <row r="51" spans="2:13" ht="12.75" customHeight="1" thickTop="1" x14ac:dyDescent="0.25">
      <c r="B51" s="12"/>
      <c r="C51" s="5"/>
      <c r="D51" s="6"/>
      <c r="E51" s="14"/>
      <c r="F51" s="6"/>
      <c r="G51" s="5"/>
      <c r="H51" s="5"/>
      <c r="I51" s="3"/>
      <c r="J51" s="3"/>
      <c r="K51" s="32"/>
      <c r="L51" s="24"/>
      <c r="M51" s="26"/>
    </row>
    <row r="52" spans="2:13" ht="12.75" customHeight="1" x14ac:dyDescent="0.25">
      <c r="B52" s="12" t="s">
        <v>35</v>
      </c>
      <c r="C52" s="5"/>
      <c r="D52" s="13">
        <v>111957.91</v>
      </c>
      <c r="E52" s="14" t="s">
        <v>30</v>
      </c>
      <c r="F52" s="6" t="s">
        <v>28</v>
      </c>
      <c r="G52" s="5"/>
      <c r="H52" s="5"/>
      <c r="I52" s="3"/>
      <c r="J52" s="3"/>
      <c r="K52" s="32"/>
      <c r="L52" s="24"/>
      <c r="M52" s="26"/>
    </row>
    <row r="53" spans="2:13" ht="12.75" customHeight="1" x14ac:dyDescent="0.25">
      <c r="B53" s="12" t="s">
        <v>23</v>
      </c>
      <c r="C53" s="5"/>
      <c r="D53" s="15">
        <f>C9</f>
        <v>111958</v>
      </c>
      <c r="E53" s="14" t="s">
        <v>30</v>
      </c>
      <c r="F53" s="6" t="s">
        <v>27</v>
      </c>
      <c r="G53" s="5"/>
      <c r="H53" s="5"/>
      <c r="I53" s="3"/>
      <c r="J53" s="3"/>
      <c r="K53" s="32"/>
      <c r="L53" s="24"/>
      <c r="M53" s="26"/>
    </row>
    <row r="54" spans="2:13" ht="12.75" customHeight="1" thickBot="1" x14ac:dyDescent="0.3">
      <c r="B54" s="12" t="s">
        <v>22</v>
      </c>
      <c r="C54" s="5"/>
      <c r="D54" s="16">
        <f>D52-D53</f>
        <v>-8.999999999650754E-2</v>
      </c>
      <c r="E54" s="28"/>
      <c r="F54" s="29"/>
      <c r="G54" s="29"/>
      <c r="H54" s="29"/>
      <c r="I54" s="3"/>
      <c r="J54" s="3"/>
      <c r="K54" s="32"/>
      <c r="L54" s="24"/>
      <c r="M54" s="26"/>
    </row>
    <row r="55" spans="2:13" ht="15.75" thickTop="1" x14ac:dyDescent="0.25">
      <c r="B55" s="12"/>
      <c r="C55" s="5"/>
      <c r="D55" s="17"/>
      <c r="E55" s="29"/>
      <c r="F55" s="29"/>
      <c r="G55" s="29"/>
      <c r="H55" s="29"/>
      <c r="I55" s="4"/>
      <c r="J55" s="4"/>
      <c r="K55" s="32"/>
      <c r="L55" s="24"/>
      <c r="M55" s="26"/>
    </row>
    <row r="56" spans="2:13" ht="26.25" x14ac:dyDescent="0.25">
      <c r="B56" s="20" t="s">
        <v>24</v>
      </c>
      <c r="C56" s="4"/>
      <c r="D56" s="10" t="s">
        <v>0</v>
      </c>
      <c r="E56" s="10" t="s">
        <v>1</v>
      </c>
      <c r="F56" s="10" t="s">
        <v>29</v>
      </c>
      <c r="G56" s="5"/>
      <c r="H56" s="5"/>
      <c r="I56" s="4"/>
      <c r="J56" s="4"/>
      <c r="K56" s="32"/>
      <c r="L56" s="24"/>
      <c r="M56" s="26"/>
    </row>
    <row r="57" spans="2:13" ht="12.75" customHeight="1" x14ac:dyDescent="0.25">
      <c r="B57" s="12" t="s">
        <v>31</v>
      </c>
      <c r="C57" s="5"/>
      <c r="D57" s="6">
        <f>C16</f>
        <v>214958</v>
      </c>
      <c r="E57" s="6">
        <f>D16</f>
        <v>214958</v>
      </c>
      <c r="F57" s="6">
        <f>L16</f>
        <v>231958</v>
      </c>
      <c r="G57" s="14" t="s">
        <v>30</v>
      </c>
      <c r="H57" s="5" t="s">
        <v>27</v>
      </c>
      <c r="I57" s="3"/>
      <c r="J57" s="3"/>
      <c r="K57" s="32"/>
      <c r="L57" s="24"/>
      <c r="M57" s="26"/>
    </row>
    <row r="58" spans="2:13" ht="12.75" customHeight="1" x14ac:dyDescent="0.25">
      <c r="B58" s="12" t="s">
        <v>32</v>
      </c>
      <c r="C58" s="5"/>
      <c r="D58" s="6">
        <f>C33</f>
        <v>75960</v>
      </c>
      <c r="E58" s="6">
        <f>D33</f>
        <v>75960</v>
      </c>
      <c r="F58" s="6">
        <f>L33</f>
        <v>71493</v>
      </c>
      <c r="G58" s="14" t="s">
        <v>30</v>
      </c>
      <c r="H58" s="5" t="s">
        <v>27</v>
      </c>
      <c r="I58" s="3"/>
      <c r="J58" s="3"/>
      <c r="K58" s="32"/>
      <c r="L58" s="24"/>
      <c r="M58" s="26"/>
    </row>
    <row r="59" spans="2:13" ht="15.75" thickBot="1" x14ac:dyDescent="0.3">
      <c r="B59" s="12" t="s">
        <v>16</v>
      </c>
      <c r="C59" s="5"/>
      <c r="D59" s="16">
        <f>D57-D58</f>
        <v>138998</v>
      </c>
      <c r="E59" s="16">
        <f t="shared" ref="E59:F59" si="6">E57-E58</f>
        <v>138998</v>
      </c>
      <c r="F59" s="16">
        <f t="shared" si="6"/>
        <v>160465</v>
      </c>
      <c r="G59" s="5"/>
      <c r="H59" s="5"/>
      <c r="I59" s="4"/>
      <c r="J59" s="4"/>
      <c r="K59" s="32"/>
      <c r="L59" s="24"/>
      <c r="M59" s="26"/>
    </row>
    <row r="60" spans="2:13" ht="16.5" thickTop="1" thickBot="1" x14ac:dyDescent="0.3">
      <c r="B60" s="18"/>
      <c r="C60" s="19"/>
      <c r="D60" s="19"/>
      <c r="E60" s="19"/>
      <c r="F60" s="19"/>
      <c r="G60" s="19"/>
      <c r="H60" s="19"/>
      <c r="I60" s="9"/>
      <c r="J60" s="9"/>
      <c r="K60" s="33"/>
      <c r="L60" s="25"/>
      <c r="M60" s="26"/>
    </row>
    <row r="61" spans="2:13" x14ac:dyDescent="0.25">
      <c r="C61" s="1"/>
      <c r="D61" s="1"/>
      <c r="E61" s="1"/>
      <c r="F61" s="1"/>
      <c r="G61" s="1"/>
      <c r="H61" s="1"/>
      <c r="I61" s="1"/>
      <c r="J61" s="1"/>
      <c r="K61" s="34"/>
      <c r="L61" s="26"/>
      <c r="M61" s="26"/>
    </row>
    <row r="62" spans="2:13" x14ac:dyDescent="0.25">
      <c r="B62" s="1"/>
      <c r="C62" s="1"/>
      <c r="D62" s="1"/>
      <c r="E62" s="1"/>
      <c r="F62" s="1"/>
      <c r="G62" s="1"/>
      <c r="H62" s="1"/>
      <c r="I62" s="1"/>
      <c r="J62" s="1"/>
      <c r="K62" s="34"/>
      <c r="L62" s="26"/>
      <c r="M62" s="26"/>
    </row>
    <row r="63" spans="2:13" x14ac:dyDescent="0.25">
      <c r="B63" s="1"/>
      <c r="C63" s="1"/>
      <c r="D63" s="1"/>
      <c r="E63" s="1"/>
      <c r="F63" s="1"/>
      <c r="G63" s="1"/>
      <c r="H63" s="1"/>
      <c r="I63" s="1"/>
      <c r="J63" s="1"/>
      <c r="K63" s="34"/>
      <c r="L63" s="26"/>
      <c r="M63" s="26"/>
    </row>
    <row r="64" spans="2:13" x14ac:dyDescent="0.25">
      <c r="B64" s="1"/>
      <c r="C64" s="1"/>
      <c r="D64" s="1"/>
      <c r="E64" s="1"/>
      <c r="F64" s="1"/>
      <c r="G64" s="1"/>
      <c r="H64" s="1"/>
      <c r="I64" s="1"/>
      <c r="J64" s="1"/>
      <c r="K64" s="34"/>
      <c r="L64" s="26"/>
      <c r="M64" s="26"/>
    </row>
    <row r="65" spans="2:13" x14ac:dyDescent="0.25">
      <c r="B65" s="1"/>
      <c r="C65" s="1"/>
      <c r="D65" s="1"/>
      <c r="E65" s="1"/>
      <c r="F65" s="1"/>
      <c r="G65" s="1"/>
      <c r="H65" s="1"/>
      <c r="I65" s="1"/>
      <c r="J65" s="1"/>
      <c r="K65" s="34"/>
      <c r="L65" s="26"/>
      <c r="M65" s="26"/>
    </row>
    <row r="66" spans="2:13" x14ac:dyDescent="0.25">
      <c r="B66" s="1"/>
      <c r="C66" s="1"/>
      <c r="D66" s="1"/>
      <c r="E66" s="1"/>
      <c r="F66" s="1"/>
      <c r="G66" s="1"/>
      <c r="H66" s="1"/>
      <c r="I66" s="1"/>
      <c r="J66" s="1"/>
      <c r="K66" s="34"/>
      <c r="L66" s="26"/>
      <c r="M66" s="26"/>
    </row>
    <row r="67" spans="2:13" x14ac:dyDescent="0.25">
      <c r="B67" s="1"/>
      <c r="C67" s="1"/>
      <c r="D67" s="1"/>
      <c r="E67" s="1"/>
      <c r="F67" s="1"/>
      <c r="G67" s="1"/>
      <c r="H67" s="1"/>
      <c r="I67" s="1"/>
      <c r="J67" s="1"/>
      <c r="K67" s="34"/>
      <c r="L67" s="26"/>
      <c r="M67" s="26"/>
    </row>
    <row r="68" spans="2:13" x14ac:dyDescent="0.25">
      <c r="B68" s="1"/>
      <c r="C68" s="1"/>
      <c r="D68" s="1"/>
      <c r="E68" s="1"/>
      <c r="F68" s="1"/>
      <c r="G68" s="1"/>
      <c r="H68" s="1"/>
      <c r="I68" s="1"/>
      <c r="J68" s="1"/>
      <c r="K68" s="34"/>
      <c r="L68" s="26"/>
      <c r="M68" s="26"/>
    </row>
    <row r="69" spans="2:13" x14ac:dyDescent="0.25">
      <c r="B69" s="1"/>
      <c r="C69" s="1"/>
      <c r="D69" s="1"/>
      <c r="E69" s="1"/>
      <c r="F69" s="1"/>
      <c r="G69" s="1"/>
      <c r="H69" s="1"/>
      <c r="I69" s="1"/>
      <c r="J69" s="1"/>
      <c r="K69" s="34"/>
      <c r="L69" s="26"/>
      <c r="M69" s="26"/>
    </row>
    <row r="70" spans="2:13" x14ac:dyDescent="0.25">
      <c r="B70" s="1"/>
      <c r="C70" s="1"/>
      <c r="D70" s="1"/>
      <c r="E70" s="1"/>
      <c r="F70" s="1"/>
      <c r="G70" s="1"/>
      <c r="H70" s="1"/>
      <c r="I70" s="1"/>
      <c r="J70" s="1"/>
      <c r="K70" s="34"/>
      <c r="L70" s="26"/>
      <c r="M70" s="26"/>
    </row>
    <row r="71" spans="2:13" x14ac:dyDescent="0.25">
      <c r="B71" s="1"/>
      <c r="C71" s="1"/>
      <c r="D71" s="1"/>
      <c r="E71" s="1"/>
      <c r="F71" s="1"/>
      <c r="G71" s="1"/>
      <c r="H71" s="1"/>
      <c r="I71" s="1"/>
      <c r="J71" s="1"/>
      <c r="K71" s="34"/>
      <c r="L71" s="26"/>
      <c r="M71" s="26"/>
    </row>
    <row r="72" spans="2:13" x14ac:dyDescent="0.25">
      <c r="B72" s="1"/>
      <c r="C72" s="1"/>
      <c r="D72" s="1"/>
      <c r="E72" s="1"/>
      <c r="F72" s="1"/>
      <c r="G72" s="1"/>
      <c r="H72" s="1"/>
      <c r="I72" s="1"/>
      <c r="J72" s="1"/>
      <c r="K72" s="34"/>
      <c r="L72" s="26"/>
      <c r="M72" s="26"/>
    </row>
    <row r="73" spans="2:13" x14ac:dyDescent="0.25">
      <c r="B73" s="1"/>
      <c r="C73" s="1"/>
      <c r="D73" s="1"/>
      <c r="E73" s="1"/>
      <c r="F73" s="1"/>
      <c r="G73" s="1"/>
      <c r="H73" s="1"/>
      <c r="I73" s="1"/>
      <c r="J73" s="1"/>
      <c r="K73" s="34"/>
      <c r="L73" s="26"/>
      <c r="M73" s="26"/>
    </row>
    <row r="74" spans="2:13" x14ac:dyDescent="0.25">
      <c r="B74" s="1"/>
      <c r="C74" s="1"/>
      <c r="D74" s="1"/>
      <c r="E74" s="1"/>
      <c r="F74" s="1"/>
      <c r="G74" s="1"/>
      <c r="H74" s="1"/>
      <c r="I74" s="1"/>
      <c r="J74" s="1"/>
      <c r="K74" s="34"/>
      <c r="L74" s="26"/>
      <c r="M74" s="26"/>
    </row>
    <row r="75" spans="2:13" x14ac:dyDescent="0.25">
      <c r="B75" s="1"/>
      <c r="C75" s="1"/>
      <c r="D75" s="1"/>
      <c r="E75" s="1"/>
      <c r="F75" s="1"/>
      <c r="G75" s="1"/>
      <c r="H75" s="1"/>
      <c r="I75" s="1"/>
      <c r="J75" s="1"/>
      <c r="K75" s="34"/>
      <c r="L75" s="26"/>
      <c r="M75" s="26"/>
    </row>
    <row r="76" spans="2:13" x14ac:dyDescent="0.25">
      <c r="B76" s="1"/>
      <c r="C76" s="1"/>
      <c r="D76" s="1"/>
      <c r="E76" s="1"/>
      <c r="F76" s="1"/>
      <c r="G76" s="1"/>
      <c r="H76" s="1"/>
      <c r="I76" s="1"/>
      <c r="J76" s="1"/>
      <c r="K76" s="34"/>
      <c r="L76" s="26"/>
      <c r="M76" s="26"/>
    </row>
    <row r="77" spans="2:13" x14ac:dyDescent="0.25">
      <c r="B77" s="1"/>
      <c r="C77" s="1"/>
      <c r="D77" s="1"/>
      <c r="E77" s="1"/>
      <c r="F77" s="1"/>
      <c r="G77" s="1"/>
      <c r="H77" s="1"/>
      <c r="I77" s="1"/>
      <c r="J77" s="1"/>
      <c r="K77" s="34"/>
      <c r="L77" s="26"/>
      <c r="M77" s="26"/>
    </row>
    <row r="78" spans="2:13" x14ac:dyDescent="0.25">
      <c r="B78" s="1"/>
      <c r="C78" s="1"/>
      <c r="D78" s="1"/>
      <c r="E78" s="1"/>
      <c r="F78" s="1"/>
      <c r="G78" s="1"/>
      <c r="H78" s="1"/>
      <c r="I78" s="1"/>
      <c r="J78" s="1"/>
      <c r="K78" s="34"/>
      <c r="L78" s="26"/>
      <c r="M78" s="26"/>
    </row>
    <row r="79" spans="2:13" x14ac:dyDescent="0.25">
      <c r="B79" s="1"/>
      <c r="C79" s="1"/>
      <c r="D79" s="1"/>
      <c r="E79" s="1"/>
      <c r="F79" s="1"/>
      <c r="G79" s="1"/>
      <c r="H79" s="1"/>
      <c r="I79" s="1"/>
      <c r="J79" s="1"/>
      <c r="K79" s="34"/>
      <c r="L79" s="26"/>
      <c r="M79" s="26"/>
    </row>
    <row r="80" spans="2:13" x14ac:dyDescent="0.25">
      <c r="B80" s="1"/>
      <c r="C80" s="1"/>
      <c r="D80" s="1"/>
      <c r="E80" s="1"/>
      <c r="F80" s="1"/>
      <c r="G80" s="1"/>
      <c r="H80" s="1"/>
      <c r="I80" s="1"/>
      <c r="J80" s="1"/>
      <c r="K80" s="34"/>
      <c r="L80" s="26"/>
      <c r="M80" s="26"/>
    </row>
    <row r="81" spans="2:13" x14ac:dyDescent="0.25">
      <c r="B81" s="1"/>
      <c r="C81" s="1"/>
      <c r="D81" s="1"/>
      <c r="E81" s="1"/>
      <c r="F81" s="1"/>
      <c r="G81" s="1"/>
      <c r="H81" s="1"/>
      <c r="I81" s="1"/>
      <c r="J81" s="1"/>
      <c r="K81" s="34"/>
      <c r="L81" s="26"/>
      <c r="M81" s="26"/>
    </row>
    <row r="82" spans="2:13" x14ac:dyDescent="0.25">
      <c r="B82" s="1"/>
      <c r="C82" s="1"/>
      <c r="D82" s="1"/>
      <c r="E82" s="1"/>
      <c r="F82" s="1"/>
      <c r="G82" s="1"/>
      <c r="H82" s="1"/>
      <c r="I82" s="1"/>
      <c r="J82" s="1"/>
      <c r="K82" s="34"/>
      <c r="L82" s="26"/>
      <c r="M82" s="26"/>
    </row>
    <row r="83" spans="2:13" x14ac:dyDescent="0.25">
      <c r="B83" s="1"/>
      <c r="C83" s="1"/>
      <c r="D83" s="1"/>
      <c r="E83" s="1"/>
      <c r="F83" s="1"/>
      <c r="G83" s="1"/>
      <c r="H83" s="1"/>
      <c r="I83" s="1"/>
      <c r="J83" s="1"/>
      <c r="K83" s="34"/>
      <c r="L83" s="26"/>
      <c r="M83" s="26"/>
    </row>
    <row r="84" spans="2:13" x14ac:dyDescent="0.25">
      <c r="B84" s="1"/>
      <c r="C84" s="1"/>
      <c r="D84" s="1"/>
      <c r="E84" s="1"/>
      <c r="F84" s="1"/>
      <c r="G84" s="1"/>
      <c r="H84" s="1"/>
      <c r="I84" s="1"/>
      <c r="J84" s="1"/>
      <c r="K84" s="34"/>
      <c r="L84" s="26"/>
      <c r="M84" s="26"/>
    </row>
    <row r="85" spans="2:13" x14ac:dyDescent="0.25">
      <c r="B85" s="1"/>
      <c r="C85" s="1"/>
      <c r="D85" s="1"/>
      <c r="E85" s="1"/>
      <c r="F85" s="1"/>
      <c r="G85" s="1"/>
      <c r="H85" s="1"/>
      <c r="I85" s="1"/>
      <c r="J85" s="1"/>
      <c r="K85" s="34"/>
      <c r="L85" s="26"/>
      <c r="M85" s="26"/>
    </row>
    <row r="86" spans="2:13" x14ac:dyDescent="0.25">
      <c r="B86" s="1"/>
      <c r="C86" s="1"/>
      <c r="D86" s="1"/>
      <c r="E86" s="1"/>
      <c r="F86" s="1"/>
      <c r="G86" s="1"/>
      <c r="H86" s="1"/>
      <c r="I86" s="1"/>
      <c r="J86" s="1"/>
      <c r="K86" s="34"/>
      <c r="L86" s="26"/>
      <c r="M86" s="26"/>
    </row>
    <row r="87" spans="2:13" x14ac:dyDescent="0.25">
      <c r="B87" s="1"/>
      <c r="C87" s="1"/>
      <c r="D87" s="1"/>
      <c r="E87" s="1"/>
      <c r="F87" s="1"/>
      <c r="G87" s="1"/>
      <c r="H87" s="1"/>
      <c r="I87" s="1"/>
      <c r="J87" s="1"/>
      <c r="K87" s="34"/>
      <c r="L87" s="26"/>
      <c r="M87" s="26"/>
    </row>
    <row r="88" spans="2:13" x14ac:dyDescent="0.25">
      <c r="B88" s="1"/>
      <c r="C88" s="1"/>
      <c r="D88" s="1"/>
      <c r="E88" s="1"/>
      <c r="F88" s="1"/>
      <c r="G88" s="1"/>
      <c r="H88" s="1"/>
      <c r="I88" s="1"/>
      <c r="J88" s="1"/>
      <c r="K88" s="34"/>
      <c r="L88" s="26"/>
      <c r="M88" s="26"/>
    </row>
    <row r="89" spans="2:13" x14ac:dyDescent="0.25">
      <c r="B89" s="1"/>
      <c r="C89" s="1"/>
      <c r="D89" s="1"/>
      <c r="E89" s="1"/>
      <c r="F89" s="1"/>
      <c r="G89" s="1"/>
      <c r="H89" s="1"/>
      <c r="I89" s="1"/>
      <c r="J89" s="1"/>
      <c r="K89" s="34"/>
      <c r="L89" s="26"/>
      <c r="M89" s="26"/>
    </row>
    <row r="90" spans="2:13" x14ac:dyDescent="0.25">
      <c r="B90" s="1"/>
      <c r="C90" s="1"/>
      <c r="D90" s="1"/>
      <c r="E90" s="1"/>
      <c r="F90" s="1"/>
      <c r="G90" s="1"/>
      <c r="H90" s="1"/>
      <c r="I90" s="1"/>
      <c r="J90" s="1"/>
      <c r="K90" s="34"/>
      <c r="L90" s="26"/>
      <c r="M90" s="26"/>
    </row>
    <row r="91" spans="2:13" x14ac:dyDescent="0.25">
      <c r="B91" s="1"/>
      <c r="C91" s="1"/>
      <c r="D91" s="1"/>
      <c r="E91" s="1"/>
      <c r="F91" s="1"/>
      <c r="G91" s="1"/>
      <c r="H91" s="1"/>
      <c r="I91" s="1"/>
      <c r="J91" s="1"/>
      <c r="K91" s="34"/>
      <c r="L91" s="26"/>
      <c r="M91" s="26"/>
    </row>
    <row r="92" spans="2:13" x14ac:dyDescent="0.25">
      <c r="B92" s="1"/>
      <c r="C92" s="1"/>
      <c r="D92" s="1"/>
      <c r="E92" s="1"/>
      <c r="F92" s="1"/>
      <c r="G92" s="1"/>
      <c r="H92" s="1"/>
      <c r="I92" s="1"/>
      <c r="J92" s="1"/>
      <c r="K92" s="34"/>
      <c r="L92" s="26"/>
      <c r="M92" s="26"/>
    </row>
    <row r="93" spans="2:13" x14ac:dyDescent="0.25">
      <c r="B93" s="1"/>
      <c r="C93" s="1"/>
      <c r="D93" s="1"/>
      <c r="E93" s="1"/>
      <c r="F93" s="1"/>
      <c r="G93" s="1"/>
      <c r="H93" s="1"/>
      <c r="I93" s="1"/>
      <c r="J93" s="1"/>
      <c r="K93" s="34"/>
      <c r="L93" s="26"/>
      <c r="M93" s="26"/>
    </row>
    <row r="94" spans="2:13" x14ac:dyDescent="0.25">
      <c r="B94" s="1"/>
      <c r="C94" s="1"/>
      <c r="D94" s="1"/>
      <c r="E94" s="1"/>
      <c r="F94" s="1"/>
      <c r="G94" s="1"/>
      <c r="H94" s="1"/>
      <c r="I94" s="1"/>
      <c r="J94" s="1"/>
      <c r="K94" s="34"/>
      <c r="L94" s="26"/>
      <c r="M94" s="26"/>
    </row>
  </sheetData>
  <mergeCells count="1">
    <mergeCell ref="G1:H1"/>
  </mergeCells>
  <hyperlinks>
    <hyperlink ref="M5" r:id="rId1" xr:uid="{EC80760F-AEE5-4187-A264-F80A45B3DC49}"/>
  </hyperlinks>
  <pageMargins left="0.70866141732283472" right="0.70866141732283472" top="0.74803149606299213" bottom="0.74803149606299213" header="0.31496062992125984" footer="0.31496062992125984"/>
  <pageSetup paperSize="9" scale="67" fitToHeight="0" orientation="landscape" r:id="rId2"/>
  <headerFooter>
    <oddFooter>&amp;A&amp;RPage &amp;P</oddFooter>
  </headerFooter>
  <rowBreaks count="1" manualBreakCount="1">
    <brk id="4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9E8DD-F37F-4036-9041-B6ACF714954F}">
  <dimension ref="A1:H24"/>
  <sheetViews>
    <sheetView workbookViewId="0">
      <selection activeCell="H30" sqref="H30"/>
    </sheetView>
  </sheetViews>
  <sheetFormatPr defaultRowHeight="15" x14ac:dyDescent="0.25"/>
  <cols>
    <col min="1" max="1" width="60.7109375" bestFit="1" customWidth="1"/>
    <col min="2" max="2" width="14.5703125" bestFit="1" customWidth="1"/>
    <col min="3" max="3" width="22.7109375" bestFit="1" customWidth="1"/>
    <col min="4" max="4" width="18.140625" bestFit="1" customWidth="1"/>
    <col min="5" max="5" width="20.85546875" bestFit="1" customWidth="1"/>
    <col min="6" max="6" width="19.7109375" bestFit="1" customWidth="1"/>
    <col min="7" max="7" width="17.7109375" bestFit="1" customWidth="1"/>
    <col min="8" max="8" width="7.85546875" bestFit="1" customWidth="1"/>
    <col min="9" max="9" width="8.140625" bestFit="1" customWidth="1"/>
  </cols>
  <sheetData>
    <row r="1" spans="1:8" x14ac:dyDescent="0.25">
      <c r="B1" t="s">
        <v>1</v>
      </c>
      <c r="C1" t="s">
        <v>54</v>
      </c>
      <c r="D1" t="s">
        <v>55</v>
      </c>
      <c r="E1" t="s">
        <v>56</v>
      </c>
      <c r="F1" t="s">
        <v>57</v>
      </c>
      <c r="G1" t="s">
        <v>2</v>
      </c>
      <c r="H1" t="s">
        <v>58</v>
      </c>
    </row>
    <row r="2" spans="1:8" x14ac:dyDescent="0.25">
      <c r="A2" t="s">
        <v>59</v>
      </c>
    </row>
    <row r="3" spans="1:8" x14ac:dyDescent="0.25">
      <c r="A3" t="s">
        <v>60</v>
      </c>
      <c r="B3">
        <v>103000</v>
      </c>
      <c r="C3">
        <v>0</v>
      </c>
      <c r="D3">
        <v>57826</v>
      </c>
      <c r="E3">
        <v>57826</v>
      </c>
      <c r="F3">
        <v>67500</v>
      </c>
      <c r="G3">
        <v>9674</v>
      </c>
      <c r="H3">
        <v>45174</v>
      </c>
    </row>
    <row r="4" spans="1:8" x14ac:dyDescent="0.25">
      <c r="A4" t="s">
        <v>61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</row>
    <row r="6" spans="1:8" x14ac:dyDescent="0.25">
      <c r="A6" t="s">
        <v>44</v>
      </c>
      <c r="B6">
        <v>103000</v>
      </c>
      <c r="C6">
        <v>0</v>
      </c>
      <c r="D6">
        <v>57826</v>
      </c>
      <c r="E6">
        <v>57826</v>
      </c>
      <c r="F6">
        <v>67500</v>
      </c>
      <c r="G6">
        <v>9674</v>
      </c>
      <c r="H6">
        <v>45174</v>
      </c>
    </row>
    <row r="8" spans="1:8" x14ac:dyDescent="0.25">
      <c r="A8" t="s">
        <v>62</v>
      </c>
    </row>
    <row r="9" spans="1:8" x14ac:dyDescent="0.25">
      <c r="A9" t="s">
        <v>63</v>
      </c>
    </row>
    <row r="10" spans="1:8" x14ac:dyDescent="0.25">
      <c r="A10" t="s">
        <v>64</v>
      </c>
      <c r="B10">
        <v>67854</v>
      </c>
      <c r="C10">
        <v>0</v>
      </c>
      <c r="D10">
        <v>34390</v>
      </c>
      <c r="E10">
        <v>34390</v>
      </c>
      <c r="F10">
        <v>40036</v>
      </c>
      <c r="G10">
        <v>5646</v>
      </c>
      <c r="H10">
        <v>33464</v>
      </c>
    </row>
    <row r="11" spans="1:8" x14ac:dyDescent="0.25">
      <c r="A11" t="s">
        <v>65</v>
      </c>
      <c r="B11">
        <v>206</v>
      </c>
      <c r="C11">
        <v>0</v>
      </c>
      <c r="D11">
        <v>214</v>
      </c>
      <c r="E11">
        <v>214</v>
      </c>
      <c r="F11">
        <v>206</v>
      </c>
      <c r="G11">
        <v>-8</v>
      </c>
      <c r="H11">
        <v>-8</v>
      </c>
    </row>
    <row r="13" spans="1:8" x14ac:dyDescent="0.25">
      <c r="A13" t="s">
        <v>37</v>
      </c>
      <c r="B13">
        <v>68060</v>
      </c>
      <c r="C13">
        <v>0</v>
      </c>
      <c r="D13">
        <v>34604</v>
      </c>
      <c r="E13">
        <v>34604</v>
      </c>
      <c r="F13">
        <v>40242</v>
      </c>
      <c r="G13">
        <v>5638</v>
      </c>
      <c r="H13">
        <v>33456</v>
      </c>
    </row>
    <row r="15" spans="1:8" x14ac:dyDescent="0.25">
      <c r="A15" t="s">
        <v>66</v>
      </c>
    </row>
    <row r="16" spans="1:8" x14ac:dyDescent="0.25">
      <c r="A16" t="s">
        <v>67</v>
      </c>
      <c r="B16">
        <v>2200</v>
      </c>
      <c r="C16">
        <v>0</v>
      </c>
      <c r="D16">
        <v>1059</v>
      </c>
      <c r="E16">
        <v>1059</v>
      </c>
      <c r="F16">
        <v>1100</v>
      </c>
      <c r="G16">
        <v>41</v>
      </c>
      <c r="H16">
        <v>1141</v>
      </c>
    </row>
    <row r="18" spans="1:8" x14ac:dyDescent="0.25">
      <c r="A18" t="s">
        <v>68</v>
      </c>
    </row>
    <row r="19" spans="1:8" x14ac:dyDescent="0.25">
      <c r="A19" t="s">
        <v>69</v>
      </c>
      <c r="B19">
        <v>700</v>
      </c>
      <c r="C19">
        <v>0</v>
      </c>
      <c r="D19">
        <v>906</v>
      </c>
      <c r="E19">
        <v>906</v>
      </c>
      <c r="F19">
        <v>466</v>
      </c>
      <c r="G19">
        <v>-440</v>
      </c>
      <c r="H19">
        <v>-206</v>
      </c>
    </row>
    <row r="20" spans="1:8" x14ac:dyDescent="0.25">
      <c r="A20" t="s">
        <v>70</v>
      </c>
      <c r="B20">
        <v>5000</v>
      </c>
      <c r="C20">
        <v>0</v>
      </c>
      <c r="D20">
        <v>2661</v>
      </c>
      <c r="E20">
        <v>2661</v>
      </c>
      <c r="F20">
        <v>2500</v>
      </c>
      <c r="G20">
        <v>-161</v>
      </c>
      <c r="H20">
        <v>2339</v>
      </c>
    </row>
    <row r="22" spans="1:8" x14ac:dyDescent="0.25">
      <c r="A22" t="s">
        <v>40</v>
      </c>
      <c r="B22">
        <v>5700</v>
      </c>
      <c r="C22">
        <v>0</v>
      </c>
      <c r="D22">
        <v>3567</v>
      </c>
      <c r="E22">
        <v>3567</v>
      </c>
      <c r="F22">
        <v>2966</v>
      </c>
      <c r="G22">
        <v>-601</v>
      </c>
      <c r="H22">
        <v>2133</v>
      </c>
    </row>
    <row r="24" spans="1:8" x14ac:dyDescent="0.25">
      <c r="A24" t="s">
        <v>15</v>
      </c>
      <c r="B24">
        <v>75960</v>
      </c>
      <c r="C24">
        <v>0</v>
      </c>
      <c r="D24">
        <v>39230</v>
      </c>
      <c r="E24">
        <v>39230</v>
      </c>
      <c r="F24">
        <v>44308</v>
      </c>
      <c r="G24">
        <v>5078</v>
      </c>
      <c r="H24">
        <v>36730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1E388-5B73-4ED8-9331-737EC7E6F4AF}">
  <dimension ref="A1"/>
  <sheetViews>
    <sheetView workbookViewId="0">
      <selection activeCell="G36" sqref="G36"/>
    </sheetView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2A0264344FC14DA53BFA0EB723CBB6" ma:contentTypeVersion="9" ma:contentTypeDescription="Create a new document." ma:contentTypeScope="" ma:versionID="bc8780a7ffdcc6eb3af32bb7337d0a23">
  <xsd:schema xmlns:xsd="http://www.w3.org/2001/XMLSchema" xmlns:xs="http://www.w3.org/2001/XMLSchema" xmlns:p="http://schemas.microsoft.com/office/2006/metadata/properties" xmlns:ns3="28cb5e2e-cf28-4b1b-969c-155ecc9a697e" targetNamespace="http://schemas.microsoft.com/office/2006/metadata/properties" ma:root="true" ma:fieldsID="f81f0f30c5a57935de9a30c440b3b3da" ns3:_="">
    <xsd:import namespace="28cb5e2e-cf28-4b1b-969c-155ecc9a697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cb5e2e-cf28-4b1b-969c-155ecc9a69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0E9DF43-D506-4B35-BF2A-0AF6DF3E05BB}">
  <ds:schemaRefs>
    <ds:schemaRef ds:uri="http://schemas.microsoft.com/office/2006/metadata/properties"/>
    <ds:schemaRef ds:uri="http://purl.org/dc/dcmitype/"/>
    <ds:schemaRef ds:uri="http://schemas.openxmlformats.org/package/2006/metadata/core-properties"/>
    <ds:schemaRef ds:uri="28cb5e2e-cf28-4b1b-969c-155ecc9a697e"/>
    <ds:schemaRef ds:uri="http://purl.org/dc/elements/1.1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5392382F-E138-4ABB-BE96-C9F4723CC22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8cb5e2e-cf28-4b1b-969c-155ecc9a69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D87E9CE-739E-477E-B9B8-4212562FBE8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Ark FMR</vt:lpstr>
      <vt:lpstr>Data</vt:lpstr>
      <vt:lpstr>Notes</vt:lpstr>
    </vt:vector>
  </TitlesOfParts>
  <Company>Babcock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Raynsford, Anita</dc:creator>
  <cp:lastModifiedBy>School Business Manager</cp:lastModifiedBy>
  <cp:lastPrinted>2024-10-18T15:36:06Z</cp:lastPrinted>
  <dcterms:created xsi:type="dcterms:W3CDTF">2013-05-15T14:01:53Z</dcterms:created>
  <dcterms:modified xsi:type="dcterms:W3CDTF">2024-11-19T17:22:37Z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0x010100252A0264344FC14DA53BFA0EB723CBB6</vt:lpwstr>
  </property>
</Properties>
</file>