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School FMR\"/>
    </mc:Choice>
  </mc:AlternateContent>
  <xr:revisionPtr revIDLastSave="0" documentId="13_ncr:1_{770AF3C1-E576-49A0-B906-2A0EB41355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FMR!$A$1:$M$140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L31" i="14" l="1"/>
  <c r="L32" i="14"/>
  <c r="L33" i="14"/>
  <c r="L84" i="14"/>
  <c r="L65" i="14"/>
  <c r="L66" i="14"/>
  <c r="L67" i="14"/>
  <c r="L68" i="14"/>
  <c r="L69" i="14"/>
  <c r="L70" i="14"/>
  <c r="L71" i="14"/>
  <c r="L72" i="14"/>
  <c r="L73" i="14"/>
  <c r="L74" i="14"/>
  <c r="L64" i="14"/>
  <c r="L55" i="14"/>
  <c r="L56" i="14"/>
  <c r="L57" i="14"/>
  <c r="L58" i="14"/>
  <c r="L59" i="14"/>
  <c r="L60" i="14"/>
  <c r="L54" i="14"/>
  <c r="L42" i="14"/>
  <c r="L43" i="14"/>
  <c r="L44" i="14"/>
  <c r="L45" i="14"/>
  <c r="L46" i="14"/>
  <c r="L47" i="14"/>
  <c r="L48" i="14"/>
  <c r="L49" i="14"/>
  <c r="L50" i="14"/>
  <c r="L41" i="14"/>
  <c r="L21" i="14" l="1"/>
  <c r="L75" i="14" l="1"/>
  <c r="D20" i="14"/>
  <c r="L18" i="14"/>
  <c r="D18" i="14"/>
  <c r="L17" i="14"/>
  <c r="D17" i="14"/>
  <c r="L15" i="14"/>
  <c r="D15" i="14"/>
  <c r="L13" i="14"/>
  <c r="L10" i="14"/>
  <c r="D10" i="14"/>
  <c r="K28" i="14" l="1"/>
  <c r="K29" i="14"/>
  <c r="K30" i="14"/>
  <c r="K31" i="14"/>
  <c r="K32" i="14"/>
  <c r="K33" i="14"/>
  <c r="K27" i="14"/>
  <c r="L2" i="14" l="1"/>
  <c r="D82" i="14" l="1"/>
  <c r="D95" i="14" l="1"/>
  <c r="D93" i="14"/>
  <c r="C75" i="14" l="1"/>
  <c r="C61" i="14"/>
  <c r="C51" i="14"/>
  <c r="L24" i="14"/>
  <c r="D33" i="14" l="1"/>
  <c r="D32" i="14"/>
  <c r="D31" i="14"/>
  <c r="D30" i="14"/>
  <c r="D29" i="14"/>
  <c r="D28" i="14"/>
  <c r="D27" i="14"/>
  <c r="K24" i="14" l="1"/>
  <c r="L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E28" i="14"/>
  <c r="F28" i="14"/>
  <c r="G28" i="14"/>
  <c r="H28" i="14"/>
  <c r="I28" i="14"/>
  <c r="J28" i="14"/>
  <c r="E29" i="14"/>
  <c r="F29" i="14"/>
  <c r="G29" i="14"/>
  <c r="H29" i="14"/>
  <c r="I29" i="14"/>
  <c r="J29" i="14"/>
  <c r="E30" i="14"/>
  <c r="F30" i="14"/>
  <c r="G30" i="14"/>
  <c r="L30" i="14" s="1"/>
  <c r="H30" i="14"/>
  <c r="I30" i="14"/>
  <c r="J30" i="14"/>
  <c r="E31" i="14"/>
  <c r="F31" i="14"/>
  <c r="G31" i="14"/>
  <c r="H31" i="14"/>
  <c r="I31" i="14"/>
  <c r="J31" i="14"/>
  <c r="E32" i="14"/>
  <c r="F32" i="14"/>
  <c r="G32" i="14"/>
  <c r="H32" i="14"/>
  <c r="I32" i="14"/>
  <c r="J32" i="14"/>
  <c r="E33" i="14"/>
  <c r="F33" i="14"/>
  <c r="G33" i="14"/>
  <c r="H33" i="14"/>
  <c r="I33" i="14"/>
  <c r="J33" i="14"/>
  <c r="C34" i="14"/>
  <c r="L61" i="14"/>
  <c r="L51" i="14"/>
  <c r="L34" i="14"/>
  <c r="L36" i="14" s="1"/>
  <c r="C107" i="14"/>
  <c r="L125" i="14"/>
  <c r="L95" i="14"/>
  <c r="L93" i="14"/>
  <c r="C95" i="14"/>
  <c r="C93" i="14"/>
  <c r="L113" i="14"/>
  <c r="D136" i="14"/>
  <c r="L136" i="14" s="1"/>
  <c r="C136" i="14"/>
  <c r="C125" i="14"/>
  <c r="C113" i="14"/>
  <c r="D107" i="14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K51" i="14" s="1"/>
  <c r="G61" i="14"/>
  <c r="K61" i="14" s="1"/>
  <c r="F51" i="14"/>
  <c r="E51" i="14"/>
  <c r="I75" i="14"/>
  <c r="G75" i="14"/>
  <c r="I61" i="14"/>
  <c r="F61" i="14"/>
  <c r="E61" i="14"/>
  <c r="F125" i="14"/>
  <c r="D125" i="14"/>
  <c r="D130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C77" i="14"/>
  <c r="C115" i="14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77" i="14"/>
  <c r="L89" i="14" s="1"/>
  <c r="L97" i="14" s="1"/>
  <c r="L131" i="5"/>
  <c r="L135" i="5" s="1"/>
  <c r="F174" i="5"/>
  <c r="F176" i="5" s="1"/>
  <c r="F31" i="5"/>
  <c r="I113" i="14"/>
  <c r="I115" i="14" s="1"/>
  <c r="C130" i="14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K75" i="14" l="1"/>
  <c r="F115" i="14"/>
  <c r="L138" i="14"/>
  <c r="L128" i="14" s="1"/>
  <c r="F36" i="14"/>
  <c r="C89" i="14"/>
  <c r="C97" i="14" s="1"/>
  <c r="G36" i="14"/>
  <c r="K34" i="14"/>
  <c r="K113" i="14"/>
  <c r="D115" i="14"/>
  <c r="K115" i="14" s="1"/>
  <c r="H77" i="14"/>
  <c r="H84" i="14" s="1"/>
  <c r="J77" i="14"/>
  <c r="J84" i="14" s="1"/>
  <c r="I77" i="14"/>
  <c r="I84" i="14" s="1"/>
  <c r="K125" i="14"/>
  <c r="E77" i="14"/>
  <c r="E84" i="14" s="1"/>
  <c r="F77" i="14"/>
  <c r="G77" i="14"/>
  <c r="D36" i="14"/>
  <c r="K130" i="14"/>
  <c r="F130" i="14"/>
  <c r="I130" i="14"/>
  <c r="J130" i="14" s="1"/>
  <c r="D77" i="14"/>
  <c r="C134" i="14"/>
  <c r="C138" i="14" s="1"/>
  <c r="C82" i="14"/>
  <c r="C84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G84" i="14" l="1"/>
  <c r="K77" i="14"/>
  <c r="F84" i="14"/>
  <c r="L130" i="14"/>
  <c r="D89" i="14"/>
  <c r="D97" i="14" s="1"/>
  <c r="D134" i="14"/>
  <c r="D138" i="14" s="1"/>
  <c r="K36" i="14"/>
  <c r="D84" i="14"/>
  <c r="F160" i="5"/>
  <c r="K84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 Business Manager</author>
  </authors>
  <commentList>
    <comment ref="B11" authorId="0" shapeId="0" xr:uid="{B72BD3E1-C7A0-4361-81E1-AD734589803E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L10 Tabs
</t>
        </r>
      </text>
    </comment>
    <comment ref="B12" authorId="0" shapeId="0" xr:uid="{96594393-1DAF-4228-BEBE-24A140F40B14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L11 Tabs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<sst xmlns="http://schemas.openxmlformats.org/spreadsheetml/2006/main" count="621" uniqueCount="386">
  <si>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</si>
  <si>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</si>
  <si>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</si>
  <si>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</si>
  <si>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</si>
  <si>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</si>
  <si>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</si>
  <si>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</si>
  <si>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</si>
  <si>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</si>
  <si>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</si>
  <si>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</si>
  <si>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</si>
  <si>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</si>
  <si>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</si>
  <si>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</si>
  <si>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</si>
  <si>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</si>
  <si>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</si>
  <si>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</si>
  <si>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</si>
  <si>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</si>
  <si>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</si>
  <si>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</si>
  <si>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</si>
  <si>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</si>
  <si>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</si>
  <si>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</si>
  <si>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</si>
  <si>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</si>
  <si>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</si>
  <si>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</si>
  <si>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</si>
  <si>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</si>
  <si>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</si>
  <si>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</si>
  <si>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</si>
  <si>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</si>
  <si>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</si>
  <si>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</si>
  <si>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</si>
  <si>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</si>
  <si>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</si>
  <si>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</si>
  <si>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</si>
  <si>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</si>
  <si>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</si>
  <si>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</si>
  <si>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</si>
  <si>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</si>
  <si>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</si>
  <si>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</si>
  <si>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</si>
  <si>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</si>
  <si>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</si>
  <si>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</si>
  <si>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</si>
  <si>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</si>
  <si>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</si>
  <si>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</si>
  <si>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</si>
  <si>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</si>
  <si>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</si>
  <si>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</si>
  <si>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</si>
  <si>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</si>
  <si>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</si>
  <si>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</si>
  <si>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</si>
  <si>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</si>
  <si>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</si>
  <si>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</si>
  <si>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</si>
  <si>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</si>
  <si>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</si>
  <si>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</si>
  <si>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</si>
  <si>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</si>
  <si>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</si>
  <si>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</si>
  <si>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</si>
  <si>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</si>
  <si>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</si>
  <si>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</si>
  <si>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</si>
  <si>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</si>
  <si>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</si>
  <si>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</si>
  <si>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</si>
  <si>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</si>
  <si>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</si>
  <si>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</si>
  <si>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</si>
  <si>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</si>
  <si>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</si>
  <si>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</si>
  <si>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</si>
  <si>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</si>
  <si>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</si>
  <si>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</si>
  <si>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</si>
  <si>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</si>
  <si>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</si>
  <si>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</si>
  <si>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</si>
  <si>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</si>
  <si>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</si>
  <si>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</si>
  <si>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</si>
  <si>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</si>
  <si>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</si>
  <si>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</si>
  <si>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</si>
  <si>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</si>
  <si>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</si>
  <si>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</si>
  <si>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</si>
  <si>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</si>
  <si>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</si>
  <si>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</si>
  <si>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</si>
  <si>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</si>
  <si>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</si>
  <si>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</si>
  <si>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</si>
  <si>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</si>
  <si>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</si>
  <si>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</si>
  <si>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</si>
  <si>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</si>
  <si>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</si>
  <si>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</si>
  <si>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</si>
  <si>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</si>
  <si>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</si>
  <si>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</si>
  <si>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</si>
  <si>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</si>
  <si>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</si>
  <si>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</si>
  <si>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</si>
  <si>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</si>
  <si>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</si>
  <si>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</si>
  <si>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</si>
  <si>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</si>
  <si>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</si>
  <si>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</si>
  <si>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</si>
  <si>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</si>
  <si>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</si>
  <si>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</si>
  <si>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</si>
  <si>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</si>
  <si>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</si>
  <si>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</si>
  <si>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</si>
  <si>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</si>
  <si>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</si>
  <si>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</si>
  <si>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</si>
  <si>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</si>
  <si>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</si>
  <si>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</si>
  <si>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</si>
  <si>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</si>
  <si>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</si>
  <si>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</si>
  <si>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</si>
  <si>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</si>
  <si>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</si>
  <si>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</si>
  <si>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</si>
  <si>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</si>
  <si>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</si>
  <si>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</si>
  <si>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</si>
  <si>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</si>
  <si>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</si>
  <si>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</si>
  <si>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</si>
  <si>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</si>
  <si>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</si>
  <si>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</si>
  <si>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</si>
  <si>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</si>
  <si>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</si>
  <si>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</si>
  <si>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</si>
  <si>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</si>
  <si>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</si>
  <si>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</si>
  <si>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</si>
  <si>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</si>
  <si>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</si>
  <si>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</si>
  <si>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</si>
  <si>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</si>
  <si>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</si>
  <si>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</si>
  <si>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</si>
  <si>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</si>
  <si>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</si>
  <si>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</si>
  <si>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</si>
  <si>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</si>
  <si>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</si>
  <si>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</si>
  <si>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</si>
  <si>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</si>
  <si>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</si>
  <si>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</si>
  <si>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</si>
  <si>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</si>
  <si>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</si>
  <si>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</si>
  <si>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</si>
  <si>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</si>
  <si>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</si>
  <si>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</si>
  <si>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</si>
  <si>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</si>
  <si>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</si>
  <si>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</si>
  <si>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</si>
  <si>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</si>
  <si>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</si>
  <si>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</si>
  <si>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</si>
  <si>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</si>
  <si>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</si>
  <si>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</si>
  <si>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</si>
  <si>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</si>
  <si>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</si>
  <si>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</si>
  <si>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</si>
  <si>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</si>
  <si>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</si>
  <si>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</si>
  <si>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</si>
  <si>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</si>
  <si>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</si>
  <si>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</si>
  <si>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</si>
  <si>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</si>
  <si>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</si>
  <si>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</si>
  <si>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</si>
  <si>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</si>
  <si>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</si>
  <si>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</si>
  <si>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</si>
  <si>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</si>
  <si>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</si>
  <si>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</si>
  <si>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</si>
  <si>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</si>
  <si>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</si>
  <si>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</si>
  <si>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</si>
  <si>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</si>
  <si>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</si>
  <si>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</si>
  <si>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</si>
  <si>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</si>
  <si>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</si>
  <si>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</si>
  <si>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</si>
  <si>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</si>
  <si>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</si>
  <si>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</si>
  <si>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</si>
  <si>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</si>
  <si>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</si>
  <si>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</si>
  <si>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</si>
  <si>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</si>
  <si>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</si>
  <si>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</si>
  <si>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</si>
  <si>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</si>
  <si>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</si>
  <si>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</si>
  <si>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</si>
  <si>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</si>
  <si>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</si>
  <si>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</si>
  <si>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</si>
  <si>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</si>
  <si>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</si>
  <si>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</si>
  <si>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</si>
  <si>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</si>
  <si>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</si>
  <si>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</si>
  <si>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</si>
  <si>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</si>
  <si>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</si>
  <si>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</si>
  <si>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</si>
  <si>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</si>
  <si>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</si>
  <si>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</si>
  <si>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</si>
  <si>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</si>
  <si>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</si>
  <si>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</si>
  <si>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</si>
  <si>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</si>
  <si>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</si>
  <si>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</si>
  <si>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</si>
  <si>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</si>
  <si>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</si>
  <si>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</si>
  <si>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</si>
  <si>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</si>
  <si>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</si>
  <si>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</si>
  <si>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</si>
  <si>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</si>
  <si>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</si>
  <si>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</si>
  <si>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</si>
  <si>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</si>
  <si>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</si>
  <si>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</si>
  <si>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</si>
  <si>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</si>
  <si>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</si>
  <si>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</si>
  <si>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</si>
  <si>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</si>
  <si>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</si>
  <si>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</si>
  <si>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</si>
  <si>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</si>
  <si>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</si>
  <si>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</si>
  <si>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</si>
  <si>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</si>
  <si>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</si>
  <si>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</si>
  <si>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</si>
  <si>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</si>
  <si>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</si>
  <si>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</si>
  <si>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</si>
  <si>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</si>
  <si>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Teachers Pension Employer Contribution Grant (TPECG 24)</t>
  </si>
  <si>
    <t>Note 7</t>
  </si>
  <si>
    <t>Note 8</t>
  </si>
  <si>
    <t>Note 9</t>
  </si>
  <si>
    <t>Note 5</t>
  </si>
  <si>
    <t>Note 6</t>
  </si>
  <si>
    <t>Other Government Grants</t>
  </si>
  <si>
    <t>Note 10</t>
  </si>
  <si>
    <t>Note 11</t>
  </si>
  <si>
    <t>Note 12</t>
  </si>
  <si>
    <t>Note 13</t>
  </si>
  <si>
    <t>Note 14</t>
  </si>
  <si>
    <t>Note 15</t>
  </si>
  <si>
    <t>Note 17</t>
  </si>
  <si>
    <t>Note 16</t>
  </si>
  <si>
    <t>Note 18</t>
  </si>
  <si>
    <t>Expected %</t>
  </si>
  <si>
    <t>REVENUE INCOME 2024/25</t>
  </si>
  <si>
    <t>REVENUE EXPENDITURE 2024/25</t>
  </si>
  <si>
    <t>CAPITAL INCOME 2024/25</t>
  </si>
  <si>
    <t>CI01 - Capital Income</t>
  </si>
  <si>
    <t>CI03 Voluntary/Private Income</t>
  </si>
  <si>
    <t xml:space="preserve">CI04 Revenue to Capital Contributions </t>
  </si>
  <si>
    <t>CAPITAL EXPENDITURE 2024/25</t>
  </si>
  <si>
    <t>CE02 Capital Project 1 - Non ICT (Not DFC)</t>
  </si>
  <si>
    <t>CE04 Capital Project 2 ICT (Not DFC)</t>
  </si>
  <si>
    <t>Period</t>
  </si>
  <si>
    <t>Note 19</t>
  </si>
  <si>
    <t>Note 20</t>
  </si>
  <si>
    <t>Note 21</t>
  </si>
  <si>
    <t>Note 22</t>
  </si>
  <si>
    <t>Exact to Sept Tabs</t>
  </si>
  <si>
    <t>Note 23</t>
  </si>
  <si>
    <t>Note 24</t>
  </si>
  <si>
    <t>Note 25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</si>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</sst>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1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166" fontId="1" fillId="4" borderId="0" xfId="3" applyNumberFormat="1" applyFont="1" applyFill="1" applyBorder="1" applyAlignment="1">
      <alignment horizontal="left" vertical="center" wrapText="1"/>
    </xf>
    <xf numFmtId="44" fontId="0" fillId="4" borderId="0" xfId="3" applyFont="1" applyFill="1"/>
    <xf numFmtId="0" fontId="0" fillId="4" borderId="0" xfId="0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7" fillId="4" borderId="0" xfId="0" applyFont="1" applyFill="1" applyAlignment="1">
      <alignment horizontal="left" vertical="center"/>
    </xf>
    <xf numFmtId="0" fontId="0" fillId="4" borderId="0" xfId="0" applyFill="1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right" vertical="center" wrapText="1"/>
    </xf>
    <xf numFmtId="49" fontId="7" fillId="4" borderId="15" xfId="0" applyNumberFormat="1" applyFont="1" applyFill="1" applyBorder="1" applyAlignment="1">
      <alignment vertical="center" wrapText="1"/>
    </xf>
    <xf numFmtId="0" fontId="7" fillId="4" borderId="13" xfId="0" applyFont="1" applyFill="1" applyBorder="1" applyAlignment="1">
      <alignment horizontal="center" vertical="center" wrapText="1"/>
    </xf>
    <xf numFmtId="9" fontId="1" fillId="4" borderId="0" xfId="0" applyNumberFormat="1" applyFont="1" applyFill="1" applyAlignment="1">
      <alignment horizontal="center" wrapText="1"/>
    </xf>
    <xf numFmtId="9" fontId="21" fillId="4" borderId="0" xfId="2" applyFont="1" applyFill="1" applyBorder="1" applyAlignment="1">
      <alignment horizont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166" fontId="4" fillId="4" borderId="0" xfId="3" applyNumberFormat="1" applyFont="1" applyFill="1" applyAlignment="1">
      <alignment horizontal="center" vertical="top" wrapText="1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166" fontId="0" fillId="4" borderId="0" xfId="3" applyNumberFormat="1" applyFont="1" applyFill="1" applyAlignment="1">
      <alignment horizontal="center" wrapText="1"/>
    </xf>
    <xf numFmtId="0" fontId="1" fillId="4" borderId="0" xfId="0" applyFont="1" applyFill="1" applyAlignment="1">
      <alignment wrapText="1"/>
    </xf>
    <xf numFmtId="166" fontId="1" fillId="4" borderId="0" xfId="3" applyNumberFormat="1" applyFont="1" applyFill="1" applyAlignment="1">
      <alignment horizontal="left" vertical="center" wrapText="1"/>
    </xf>
    <xf numFmtId="166" fontId="0" fillId="4" borderId="0" xfId="0" applyNumberFormat="1" applyFill="1"/>
    <xf numFmtId="0" fontId="6" fillId="4" borderId="0" xfId="0" applyFont="1" applyFill="1" applyAlignment="1">
      <alignment wrapText="1"/>
    </xf>
    <xf numFmtId="0" fontId="1" fillId="4" borderId="0" xfId="0" applyFont="1" applyFill="1"/>
    <xf numFmtId="0" fontId="1" fillId="4" borderId="0" xfId="0" quotePrefix="1" applyFont="1" applyFill="1" applyAlignment="1">
      <alignment wrapText="1"/>
    </xf>
    <xf numFmtId="0" fontId="18" fillId="4" borderId="0" xfId="0" applyFont="1" applyFill="1"/>
    <xf numFmtId="0" fontId="18" fillId="4" borderId="0" xfId="0" quotePrefix="1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166" fontId="3" fillId="4" borderId="1" xfId="3" applyNumberFormat="1" applyFont="1" applyFill="1" applyBorder="1" applyAlignment="1">
      <alignment horizontal="left" vertical="center" wrapText="1"/>
    </xf>
    <xf numFmtId="166" fontId="22" fillId="4" borderId="0" xfId="3" applyNumberFormat="1" applyFont="1" applyFill="1" applyAlignment="1">
      <alignment horizontal="left" vertical="center" wrapText="1"/>
    </xf>
    <xf numFmtId="164" fontId="0" fillId="4" borderId="0" xfId="0" applyNumberFormat="1" applyFill="1" applyAlignment="1">
      <alignment wrapText="1"/>
    </xf>
    <xf numFmtId="166" fontId="3" fillId="4" borderId="0" xfId="3" applyNumberFormat="1" applyFont="1" applyFill="1" applyAlignment="1">
      <alignment horizontal="left" vertical="center" wrapText="1"/>
    </xf>
    <xf numFmtId="167" fontId="1" fillId="4" borderId="0" xfId="3" applyNumberFormat="1" applyFont="1" applyFill="1" applyBorder="1" applyAlignment="1">
      <alignment horizontal="right"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20" fillId="4" borderId="0" xfId="0" applyFont="1" applyFill="1" applyAlignment="1">
      <alignment wrapText="1"/>
    </xf>
    <xf numFmtId="166" fontId="1" fillId="4" borderId="0" xfId="0" applyNumberFormat="1" applyFont="1" applyFill="1"/>
    <xf numFmtId="166" fontId="1" fillId="4" borderId="14" xfId="3" applyNumberFormat="1" applyFont="1" applyFill="1" applyBorder="1" applyAlignment="1">
      <alignment horizontal="left" vertical="center" wrapText="1"/>
    </xf>
    <xf numFmtId="167" fontId="1" fillId="4" borderId="14" xfId="3" applyNumberFormat="1" applyFont="1" applyFill="1" applyBorder="1" applyAlignment="1">
      <alignment horizontal="right" vertical="center" wrapText="1"/>
    </xf>
    <xf numFmtId="167" fontId="3" fillId="4" borderId="1" xfId="3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wrapText="1"/>
    </xf>
    <xf numFmtId="166" fontId="3" fillId="4" borderId="0" xfId="3" applyNumberFormat="1" applyFont="1" applyFill="1" applyBorder="1" applyAlignment="1">
      <alignment horizontal="left" vertical="center" wrapText="1"/>
    </xf>
    <xf numFmtId="167" fontId="3" fillId="4" borderId="0" xfId="3" applyNumberFormat="1" applyFont="1" applyFill="1" applyBorder="1" applyAlignment="1">
      <alignment horizontal="right" vertical="center" wrapText="1"/>
    </xf>
    <xf numFmtId="166" fontId="1" fillId="4" borderId="0" xfId="3" applyNumberFormat="1" applyFont="1" applyFill="1" applyAlignment="1">
      <alignment horizontal="left" vertical="center"/>
    </xf>
    <xf numFmtId="167" fontId="1" fillId="4" borderId="0" xfId="3" applyNumberFormat="1" applyFont="1" applyFill="1" applyAlignment="1">
      <alignment horizontal="right" vertical="center"/>
    </xf>
    <xf numFmtId="3" fontId="1" fillId="4" borderId="0" xfId="0" applyNumberFormat="1" applyFont="1" applyFill="1" applyBorder="1" applyAlignment="1">
      <alignment vertical="center"/>
    </xf>
    <xf numFmtId="2" fontId="1" fillId="4" borderId="0" xfId="1" applyNumberFormat="1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164" fontId="3" fillId="4" borderId="1" xfId="1" applyNumberFormat="1" applyFont="1" applyFill="1" applyBorder="1" applyAlignment="1">
      <alignment horizontal="left" wrapText="1"/>
    </xf>
    <xf numFmtId="167" fontId="1" fillId="4" borderId="1" xfId="3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wrapText="1"/>
    </xf>
    <xf numFmtId="166" fontId="0" fillId="4" borderId="0" xfId="0" applyNumberFormat="1" applyFill="1" applyAlignment="1">
      <alignment horizontal="right"/>
    </xf>
    <xf numFmtId="44" fontId="3" fillId="4" borderId="0" xfId="3" applyFont="1" applyFill="1" applyAlignment="1">
      <alignment horizontal="right"/>
    </xf>
    <xf numFmtId="44" fontId="3" fillId="4" borderId="0" xfId="3" applyFont="1" applyFill="1"/>
    <xf numFmtId="0" fontId="19" fillId="4" borderId="0" xfId="0" applyFont="1" applyFill="1" applyAlignment="1">
      <alignment wrapText="1"/>
    </xf>
    <xf numFmtId="166" fontId="0" fillId="4" borderId="0" xfId="3" applyNumberFormat="1" applyFont="1" applyFill="1" applyBorder="1" applyAlignment="1">
      <alignment horizontal="left" vertical="center" wrapText="1"/>
    </xf>
    <xf numFmtId="166" fontId="0" fillId="4" borderId="0" xfId="3" applyNumberFormat="1" applyFont="1" applyFill="1" applyAlignment="1">
      <alignment horizontal="left" vertical="center"/>
    </xf>
    <xf numFmtId="167" fontId="0" fillId="4" borderId="0" xfId="3" applyNumberFormat="1" applyFont="1" applyFill="1" applyAlignment="1">
      <alignment horizontal="right" vertical="center"/>
    </xf>
    <xf numFmtId="167" fontId="17" fillId="4" borderId="1" xfId="3" applyNumberFormat="1" applyFont="1" applyFill="1" applyBorder="1" applyAlignment="1">
      <alignment horizontal="right" vertical="center" wrapText="1"/>
    </xf>
    <xf numFmtId="167" fontId="0" fillId="4" borderId="0" xfId="3" applyNumberFormat="1" applyFont="1" applyFill="1" applyBorder="1" applyAlignment="1">
      <alignment horizontal="right" vertical="center" wrapText="1"/>
    </xf>
    <xf numFmtId="167" fontId="0" fillId="4" borderId="1" xfId="3" applyNumberFormat="1" applyFont="1" applyFill="1" applyBorder="1" applyAlignment="1">
      <alignment horizontal="right" vertical="center" wrapText="1"/>
    </xf>
    <xf numFmtId="44" fontId="0" fillId="4" borderId="0" xfId="0" applyNumberFormat="1" applyFill="1"/>
    <xf numFmtId="166" fontId="17" fillId="4" borderId="0" xfId="3" applyNumberFormat="1" applyFont="1" applyFill="1" applyBorder="1" applyAlignment="1">
      <alignment horizontal="left" vertical="center" wrapText="1"/>
    </xf>
    <xf numFmtId="0" fontId="10" fillId="4" borderId="0" xfId="0" applyFont="1" applyFill="1" applyAlignment="1">
      <alignment wrapText="1"/>
    </xf>
    <xf numFmtId="166" fontId="3" fillId="4" borderId="7" xfId="3" applyNumberFormat="1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wrapText="1"/>
    </xf>
    <xf numFmtId="166" fontId="0" fillId="4" borderId="0" xfId="3" applyNumberFormat="1" applyFont="1" applyFill="1" applyAlignment="1">
      <alignment horizontal="left" vertical="center" wrapText="1"/>
    </xf>
    <xf numFmtId="166" fontId="19" fillId="4" borderId="0" xfId="3" applyNumberFormat="1" applyFont="1" applyFill="1" applyBorder="1" applyAlignment="1">
      <alignment horizontal="left" vertical="center" wrapText="1"/>
    </xf>
    <xf numFmtId="166" fontId="6" fillId="4" borderId="0" xfId="3" applyNumberFormat="1" applyFont="1" applyFill="1" applyAlignment="1">
      <alignment horizontal="left" vertical="center" wrapText="1"/>
    </xf>
    <xf numFmtId="165" fontId="3" fillId="4" borderId="0" xfId="1" applyNumberFormat="1" applyFont="1" applyFill="1" applyBorder="1" applyAlignment="1">
      <alignment horizontal="center" wrapText="1"/>
    </xf>
    <xf numFmtId="165" fontId="0" fillId="4" borderId="0" xfId="1" applyNumberFormat="1" applyFont="1" applyFill="1" applyBorder="1" applyAlignment="1">
      <alignment horizontal="center" wrapText="1"/>
    </xf>
    <xf numFmtId="0" fontId="1" fillId="4" borderId="0" xfId="0" applyFont="1" applyFill="1" applyAlignment="1">
      <alignment horizontal="left" vertical="center" wrapText="1"/>
    </xf>
    <xf numFmtId="3" fontId="1" fillId="4" borderId="0" xfId="0" applyNumberFormat="1" applyFont="1" applyFill="1" applyAlignment="1">
      <alignment horizontal="center" vertical="center" wrapText="1"/>
    </xf>
    <xf numFmtId="9" fontId="1" fillId="4" borderId="0" xfId="0" applyNumberFormat="1" applyFont="1" applyFill="1" applyAlignment="1">
      <alignment horizontal="center" vertical="center" wrapText="1"/>
    </xf>
    <xf numFmtId="165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3" fontId="1" fillId="4" borderId="0" xfId="0" applyNumberFormat="1" applyFont="1" applyFill="1" applyAlignment="1">
      <alignment horizontal="center" wrapText="1"/>
    </xf>
    <xf numFmtId="165" fontId="1" fillId="4" borderId="0" xfId="0" applyNumberFormat="1" applyFont="1" applyFill="1" applyAlignment="1">
      <alignment horizontal="center" wrapText="1"/>
    </xf>
    <xf numFmtId="9" fontId="1" fillId="4" borderId="0" xfId="2" applyFont="1" applyFill="1" applyBorder="1" applyAlignment="1">
      <alignment horizontal="center" wrapText="1"/>
    </xf>
    <xf numFmtId="165" fontId="1" fillId="4" borderId="0" xfId="0" applyNumberFormat="1" applyFont="1" applyFill="1" applyAlignment="1">
      <alignment wrapText="1"/>
    </xf>
    <xf numFmtId="0" fontId="11" fillId="4" borderId="12" xfId="0" applyFont="1" applyFill="1" applyBorder="1" applyAlignment="1">
      <alignment horizontal="left" indent="1"/>
    </xf>
    <xf numFmtId="0" fontId="11" fillId="4" borderId="13" xfId="0" applyFont="1" applyFill="1" applyBorder="1" applyAlignment="1">
      <alignment horizontal="left" inden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zoomScale="90" zoomScaleNormal="90" workbookViewId="0">
      <pane xSplit="2" ySplit="4" topLeftCell="C110" activePane="bottomRight" state="frozen"/>
      <selection pane="topRight" activeCell="C1" sqref="C1"/>
      <selection pane="bottomLeft" activeCell="A5" sqref="A5"/>
      <selection pane="bottomRight" activeCell="L107" sqref="L107"/>
    </sheetView>
  </sheetViews>
  <sheetFormatPr defaultColWidth="9.140625" defaultRowHeight="12.75" x14ac:dyDescent="0.2"/>
  <cols>
    <col min="1" max="1" width="6.42578125" style="77" customWidth="1"/>
    <col min="2" max="2" width="57.140625" style="76" bestFit="1" customWidth="1"/>
    <col min="3" max="12" width="13.42578125" style="75" customWidth="1"/>
    <col min="13" max="13" width="13.42578125" style="76" customWidth="1"/>
    <col min="14" max="14" width="10.5703125" style="76" bestFit="1" customWidth="1"/>
    <col min="15" max="15" width="15" style="76" bestFit="1" customWidth="1"/>
    <col min="16" max="16" width="15" style="77" bestFit="1" customWidth="1"/>
    <col min="17" max="16384" width="9.140625" style="77"/>
  </cols>
  <sheetData>
    <row r="1" spans="1:15" ht="21" thickBot="1" x14ac:dyDescent="0.35">
      <c r="A1" s="154" t="s">
        <v>337</v>
      </c>
      <c r="B1" s="155"/>
      <c r="N1" s="77"/>
      <c r="O1" s="77"/>
    </row>
    <row r="2" spans="1:15" ht="18.75" customHeight="1" thickBot="1" x14ac:dyDescent="0.25">
      <c r="A2" s="78" t="s">
        <v>64</v>
      </c>
      <c r="B2" s="79"/>
      <c r="C2" s="80"/>
      <c r="D2" s="80"/>
      <c r="E2" s="80"/>
      <c r="F2" s="80"/>
      <c r="G2" s="81" t="s">
        <v>376</v>
      </c>
      <c r="H2" s="82" t="s">
        <v>385</v>
      </c>
      <c r="I2" s="83">
        <v>2025</v>
      </c>
      <c r="K2" s="84" t="s">
        <v>366</v>
      </c>
      <c r="L2" s="85">
        <f>H2/12</f>
        <v>1</v>
      </c>
      <c r="N2" s="77"/>
      <c r="O2" s="77"/>
    </row>
    <row r="3" spans="1:15" ht="15" x14ac:dyDescent="0.25">
      <c r="A3" s="86"/>
      <c r="N3" s="77"/>
      <c r="O3" s="77"/>
    </row>
    <row r="4" spans="1:15" s="87" customFormat="1" ht="25.5" x14ac:dyDescent="0.2">
      <c r="C4" s="87" t="s">
        <v>10</v>
      </c>
      <c r="D4" s="87" t="s">
        <v>0</v>
      </c>
      <c r="E4" s="87" t="s">
        <v>1</v>
      </c>
      <c r="F4" s="87" t="s">
        <v>30</v>
      </c>
      <c r="G4" s="87" t="s">
        <v>28</v>
      </c>
      <c r="H4" s="87" t="s">
        <v>29</v>
      </c>
      <c r="I4" s="87" t="s">
        <v>2</v>
      </c>
      <c r="J4" s="87" t="s">
        <v>12</v>
      </c>
      <c r="K4" s="87" t="s">
        <v>3</v>
      </c>
      <c r="L4" s="87" t="s">
        <v>11</v>
      </c>
      <c r="M4" s="87" t="s">
        <v>13</v>
      </c>
    </row>
    <row r="5" spans="1:15" s="87" customFormat="1" ht="18" x14ac:dyDescent="0.2">
      <c r="B5" s="88" t="s">
        <v>15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5" x14ac:dyDescent="0.2">
      <c r="A6" s="90"/>
      <c r="B6" s="91" t="s">
        <v>56</v>
      </c>
      <c r="C6" s="92"/>
      <c r="D6" s="92"/>
      <c r="E6" s="92"/>
      <c r="F6" s="92"/>
      <c r="G6" s="92"/>
      <c r="H6" s="92"/>
      <c r="I6" s="92"/>
      <c r="J6" s="92"/>
      <c r="K6" s="92"/>
      <c r="L6" s="92"/>
      <c r="N6" s="77"/>
      <c r="O6" s="77"/>
    </row>
    <row r="7" spans="1:15" x14ac:dyDescent="0.2">
      <c r="A7" s="90"/>
      <c r="B7" s="93" t="s">
        <v>341</v>
      </c>
      <c r="C7" s="73">
        <v>10000</v>
      </c>
      <c r="D7" s="73">
        <v>10000</v>
      </c>
      <c r="E7" s="94"/>
      <c r="F7" s="94"/>
      <c r="G7" s="94"/>
      <c r="H7" s="94"/>
      <c r="I7" s="94"/>
      <c r="J7" s="94"/>
      <c r="K7" s="94"/>
      <c r="L7" s="73">
        <v>10000</v>
      </c>
      <c r="M7" s="93"/>
      <c r="N7" s="77"/>
      <c r="O7" s="95"/>
    </row>
    <row r="8" spans="1:15" x14ac:dyDescent="0.2">
      <c r="B8" s="96" t="s">
        <v>23</v>
      </c>
      <c r="C8" s="73">
        <v>19520</v>
      </c>
      <c r="D8" s="73">
        <v>19520</v>
      </c>
      <c r="E8" s="94"/>
      <c r="F8" s="94"/>
      <c r="G8" s="94"/>
      <c r="H8" s="94"/>
      <c r="I8" s="94"/>
      <c r="J8" s="94"/>
      <c r="K8" s="94"/>
      <c r="L8" s="73">
        <v>19520</v>
      </c>
      <c r="M8" s="93"/>
      <c r="N8" s="77"/>
      <c r="O8" s="95"/>
    </row>
    <row r="9" spans="1:15" x14ac:dyDescent="0.2">
      <c r="B9" s="96" t="s">
        <v>71</v>
      </c>
      <c r="C9" s="73">
        <v>135613</v>
      </c>
      <c r="D9" s="73">
        <v>135613</v>
      </c>
      <c r="E9" s="94"/>
      <c r="F9" s="94"/>
      <c r="G9" s="94"/>
      <c r="H9" s="94"/>
      <c r="I9" s="94"/>
      <c r="J9" s="94"/>
      <c r="K9" s="94"/>
      <c r="L9" s="73">
        <v>135613</v>
      </c>
      <c r="M9" s="93"/>
      <c r="N9" s="77"/>
      <c r="O9" s="95"/>
    </row>
    <row r="10" spans="1:15" x14ac:dyDescent="0.2">
      <c r="A10" s="97" t="s">
        <v>213</v>
      </c>
      <c r="B10" s="93" t="s">
        <v>214</v>
      </c>
      <c r="C10" s="73">
        <v>976290</v>
      </c>
      <c r="D10" s="94">
        <f>993207.66-8167-8750.88+204.86+20900</f>
        <v>997394.64</v>
      </c>
      <c r="E10" s="94"/>
      <c r="F10" s="94"/>
      <c r="G10" s="94"/>
      <c r="H10" s="94"/>
      <c r="I10" s="94"/>
      <c r="J10" s="94"/>
      <c r="K10" s="94"/>
      <c r="L10" s="73">
        <f>D10</f>
        <v>997394.64</v>
      </c>
      <c r="M10" s="98" t="s">
        <v>347</v>
      </c>
      <c r="N10" s="77"/>
      <c r="O10" s="95"/>
    </row>
    <row r="11" spans="1:15" x14ac:dyDescent="0.2">
      <c r="A11" s="97" t="s">
        <v>213</v>
      </c>
      <c r="B11" s="93" t="s">
        <v>338</v>
      </c>
      <c r="C11" s="73">
        <v>16912</v>
      </c>
      <c r="D11" s="94">
        <v>16912</v>
      </c>
      <c r="E11" s="94"/>
      <c r="F11" s="94"/>
      <c r="G11" s="94"/>
      <c r="H11" s="94"/>
      <c r="I11" s="94"/>
      <c r="J11" s="94"/>
      <c r="K11" s="94"/>
      <c r="L11" s="73">
        <v>16912</v>
      </c>
      <c r="M11" s="98" t="s">
        <v>346</v>
      </c>
      <c r="N11" s="77"/>
      <c r="O11" s="95"/>
    </row>
    <row r="12" spans="1:15" x14ac:dyDescent="0.2">
      <c r="A12" s="97" t="s">
        <v>213</v>
      </c>
      <c r="B12" s="93" t="s">
        <v>350</v>
      </c>
      <c r="C12" s="73">
        <v>20485</v>
      </c>
      <c r="D12" s="73">
        <v>20485</v>
      </c>
      <c r="E12" s="94"/>
      <c r="F12" s="94"/>
      <c r="G12" s="94"/>
      <c r="H12" s="94"/>
      <c r="I12" s="94"/>
      <c r="J12" s="94"/>
      <c r="K12" s="94"/>
      <c r="L12" s="73">
        <v>20485</v>
      </c>
      <c r="M12" s="98" t="s">
        <v>348</v>
      </c>
      <c r="N12" s="77"/>
      <c r="O12" s="95"/>
    </row>
    <row r="13" spans="1:15" s="99" customFormat="1" x14ac:dyDescent="0.2">
      <c r="A13" s="97" t="s">
        <v>215</v>
      </c>
      <c r="B13" s="93" t="s">
        <v>339</v>
      </c>
      <c r="C13" s="73">
        <v>6121</v>
      </c>
      <c r="D13" s="94">
        <v>10623</v>
      </c>
      <c r="E13" s="94"/>
      <c r="F13" s="94"/>
      <c r="G13" s="94"/>
      <c r="H13" s="94"/>
      <c r="I13" s="94"/>
      <c r="J13" s="94"/>
      <c r="K13" s="94"/>
      <c r="L13" s="73">
        <f>D13</f>
        <v>10623</v>
      </c>
      <c r="M13" s="98" t="s">
        <v>349</v>
      </c>
      <c r="O13" s="95"/>
    </row>
    <row r="14" spans="1:15" s="99" customFormat="1" x14ac:dyDescent="0.2">
      <c r="A14" s="97" t="s">
        <v>300</v>
      </c>
      <c r="B14" s="93" t="s">
        <v>301</v>
      </c>
      <c r="C14" s="73">
        <v>0</v>
      </c>
      <c r="D14" s="73">
        <v>0</v>
      </c>
      <c r="E14" s="94"/>
      <c r="F14" s="94"/>
      <c r="G14" s="94"/>
      <c r="H14" s="94"/>
      <c r="I14" s="94"/>
      <c r="J14" s="94"/>
      <c r="K14" s="94"/>
      <c r="L14" s="73">
        <v>0</v>
      </c>
      <c r="M14" s="100"/>
      <c r="O14" s="95"/>
    </row>
    <row r="15" spans="1:15" x14ac:dyDescent="0.2">
      <c r="A15" s="97" t="s">
        <v>216</v>
      </c>
      <c r="B15" s="93" t="s">
        <v>218</v>
      </c>
      <c r="C15" s="73">
        <v>30300</v>
      </c>
      <c r="D15" s="73">
        <f>27730+600+696</f>
        <v>29026</v>
      </c>
      <c r="E15" s="94"/>
      <c r="F15" s="94"/>
      <c r="G15" s="94"/>
      <c r="H15" s="94"/>
      <c r="I15" s="94"/>
      <c r="J15" s="94"/>
      <c r="K15" s="94"/>
      <c r="L15" s="73">
        <f>D15</f>
        <v>29026</v>
      </c>
      <c r="M15" s="93" t="s">
        <v>354</v>
      </c>
      <c r="N15" s="77"/>
      <c r="O15" s="95"/>
    </row>
    <row r="16" spans="1:15" x14ac:dyDescent="0.2">
      <c r="A16" s="97" t="s">
        <v>216</v>
      </c>
      <c r="B16" s="93" t="s">
        <v>340</v>
      </c>
      <c r="C16" s="73">
        <v>1500</v>
      </c>
      <c r="D16" s="73">
        <v>0</v>
      </c>
      <c r="E16" s="94"/>
      <c r="F16" s="94"/>
      <c r="G16" s="94"/>
      <c r="H16" s="94"/>
      <c r="I16" s="94"/>
      <c r="J16" s="94"/>
      <c r="K16" s="94"/>
      <c r="L16" s="73">
        <v>0</v>
      </c>
      <c r="M16" s="93"/>
      <c r="N16" s="77"/>
      <c r="O16" s="95"/>
    </row>
    <row r="17" spans="1:15" x14ac:dyDescent="0.2">
      <c r="A17" s="97" t="s">
        <v>217</v>
      </c>
      <c r="B17" s="93" t="s">
        <v>356</v>
      </c>
      <c r="C17" s="73">
        <v>0</v>
      </c>
      <c r="D17" s="73">
        <f>200+1200</f>
        <v>1400</v>
      </c>
      <c r="E17" s="94"/>
      <c r="F17" s="94"/>
      <c r="G17" s="94"/>
      <c r="H17" s="94"/>
      <c r="I17" s="94"/>
      <c r="J17" s="94"/>
      <c r="K17" s="94"/>
      <c r="L17" s="73">
        <f>D17</f>
        <v>1400</v>
      </c>
      <c r="M17" s="93" t="s">
        <v>355</v>
      </c>
      <c r="N17" s="77"/>
      <c r="O17" s="95"/>
    </row>
    <row r="18" spans="1:15" x14ac:dyDescent="0.2">
      <c r="A18" s="97" t="s">
        <v>219</v>
      </c>
      <c r="B18" s="97" t="s">
        <v>299</v>
      </c>
      <c r="C18" s="73">
        <v>0</v>
      </c>
      <c r="D18" s="73">
        <f>1875+270</f>
        <v>2145</v>
      </c>
      <c r="E18" s="94"/>
      <c r="F18" s="94"/>
      <c r="G18" s="94"/>
      <c r="H18" s="94"/>
      <c r="I18" s="94"/>
      <c r="J18" s="94"/>
      <c r="K18" s="94"/>
      <c r="L18" s="73">
        <f>D18</f>
        <v>2145</v>
      </c>
      <c r="M18" s="93" t="s">
        <v>351</v>
      </c>
      <c r="N18" s="77"/>
      <c r="O18" s="95"/>
    </row>
    <row r="19" spans="1:15" x14ac:dyDescent="0.2">
      <c r="A19" s="97" t="s">
        <v>296</v>
      </c>
      <c r="B19" s="97" t="s">
        <v>297</v>
      </c>
      <c r="C19" s="73">
        <v>834</v>
      </c>
      <c r="D19" s="73">
        <v>652.5</v>
      </c>
      <c r="E19" s="94"/>
      <c r="F19" s="94"/>
      <c r="G19" s="94"/>
      <c r="H19" s="94"/>
      <c r="I19" s="94"/>
      <c r="J19" s="94"/>
      <c r="K19" s="94"/>
      <c r="L19" s="73">
        <v>652.5</v>
      </c>
      <c r="M19" s="93" t="s">
        <v>352</v>
      </c>
      <c r="N19" s="77"/>
      <c r="O19" s="95"/>
    </row>
    <row r="20" spans="1:15" x14ac:dyDescent="0.2">
      <c r="A20" s="97" t="s">
        <v>296</v>
      </c>
      <c r="B20" s="77" t="s">
        <v>298</v>
      </c>
      <c r="C20" s="73">
        <v>956</v>
      </c>
      <c r="D20" s="73">
        <f>563</f>
        <v>563</v>
      </c>
      <c r="E20" s="94"/>
      <c r="F20" s="94"/>
      <c r="G20" s="94"/>
      <c r="H20" s="94"/>
      <c r="I20" s="94"/>
      <c r="J20" s="94"/>
      <c r="K20" s="94"/>
      <c r="L20" s="73">
        <v>563</v>
      </c>
      <c r="M20" s="93" t="s">
        <v>353</v>
      </c>
      <c r="N20" s="77"/>
      <c r="O20" s="95"/>
    </row>
    <row r="21" spans="1:15" x14ac:dyDescent="0.2">
      <c r="A21" s="97" t="s">
        <v>296</v>
      </c>
      <c r="B21" s="97" t="s">
        <v>342</v>
      </c>
      <c r="C21" s="73">
        <v>0</v>
      </c>
      <c r="D21" s="73">
        <v>-1350</v>
      </c>
      <c r="E21" s="94"/>
      <c r="F21" s="94"/>
      <c r="G21" s="94"/>
      <c r="H21" s="94"/>
      <c r="I21" s="94"/>
      <c r="J21" s="94"/>
      <c r="K21" s="94"/>
      <c r="L21" s="73">
        <f>D21</f>
        <v>-1350</v>
      </c>
      <c r="M21" s="93" t="s">
        <v>382</v>
      </c>
      <c r="N21" s="77"/>
      <c r="O21" s="95"/>
    </row>
    <row r="22" spans="1:15" x14ac:dyDescent="0.2">
      <c r="A22" s="97" t="s">
        <v>295</v>
      </c>
      <c r="B22" s="93" t="s">
        <v>220</v>
      </c>
      <c r="C22" s="73">
        <v>18064</v>
      </c>
      <c r="D22" s="73">
        <v>17749</v>
      </c>
      <c r="E22" s="94"/>
      <c r="F22" s="94"/>
      <c r="G22" s="94"/>
      <c r="H22" s="94"/>
      <c r="I22" s="94"/>
      <c r="J22" s="94"/>
      <c r="K22" s="94"/>
      <c r="L22" s="73">
        <v>17749</v>
      </c>
      <c r="M22" s="93" t="s">
        <v>357</v>
      </c>
      <c r="N22" s="77"/>
      <c r="O22" s="95"/>
    </row>
    <row r="23" spans="1:15" x14ac:dyDescent="0.2">
      <c r="A23" s="97" t="s">
        <v>295</v>
      </c>
      <c r="B23" s="93" t="s">
        <v>221</v>
      </c>
      <c r="C23" s="73">
        <v>38616</v>
      </c>
      <c r="D23" s="73">
        <v>38617</v>
      </c>
      <c r="E23" s="94"/>
      <c r="F23" s="94"/>
      <c r="G23" s="94"/>
      <c r="H23" s="94"/>
      <c r="I23" s="94"/>
      <c r="J23" s="94"/>
      <c r="K23" s="94"/>
      <c r="L23" s="73">
        <v>38617</v>
      </c>
      <c r="M23" s="93"/>
      <c r="N23" s="77"/>
      <c r="O23" s="95"/>
    </row>
    <row r="24" spans="1:15" x14ac:dyDescent="0.2">
      <c r="B24" s="101" t="s">
        <v>19</v>
      </c>
      <c r="C24" s="102">
        <f>SUM(C7:C23)</f>
        <v>1275211</v>
      </c>
      <c r="D24" s="102">
        <f>SUM(D7:D23)</f>
        <v>1299350.1400000001</v>
      </c>
      <c r="E24" s="102"/>
      <c r="F24" s="102">
        <f t="shared" ref="F24:K24" si="0">SUM(F8:F23)</f>
        <v>0</v>
      </c>
      <c r="G24" s="102">
        <f t="shared" si="0"/>
        <v>0</v>
      </c>
      <c r="H24" s="102">
        <f t="shared" si="0"/>
        <v>0</v>
      </c>
      <c r="I24" s="102">
        <f t="shared" si="0"/>
        <v>0</v>
      </c>
      <c r="J24" s="102">
        <f t="shared" si="0"/>
        <v>0</v>
      </c>
      <c r="K24" s="102">
        <f t="shared" si="0"/>
        <v>0</v>
      </c>
      <c r="L24" s="102">
        <f>SUM(L7:L23)</f>
        <v>1299350.1400000001</v>
      </c>
      <c r="M24" s="93"/>
      <c r="N24" s="77"/>
      <c r="O24" s="95"/>
    </row>
    <row r="25" spans="1:15" ht="22.5" x14ac:dyDescent="0.2">
      <c r="C25" s="94"/>
      <c r="D25" s="103" t="s">
        <v>381</v>
      </c>
      <c r="E25" s="94"/>
      <c r="F25" s="94"/>
      <c r="G25" s="94"/>
      <c r="H25" s="94"/>
      <c r="I25" s="94"/>
      <c r="J25" s="94"/>
      <c r="K25" s="94"/>
      <c r="L25" s="94"/>
      <c r="M25" s="104"/>
      <c r="N25" s="77"/>
      <c r="O25" s="95"/>
    </row>
    <row r="26" spans="1:15" x14ac:dyDescent="0.2">
      <c r="A26" s="90"/>
      <c r="B26" s="91" t="s">
        <v>57</v>
      </c>
      <c r="C26" s="105"/>
      <c r="D26" s="105"/>
      <c r="E26" s="94"/>
      <c r="F26" s="94"/>
      <c r="G26" s="94"/>
      <c r="H26" s="94"/>
      <c r="I26" s="94"/>
      <c r="J26" s="94"/>
      <c r="K26" s="94"/>
      <c r="L26" s="105"/>
      <c r="N26" s="77"/>
      <c r="O26" s="95"/>
    </row>
    <row r="27" spans="1:15" x14ac:dyDescent="0.2">
      <c r="A27" s="97" t="s">
        <v>216</v>
      </c>
      <c r="B27" s="93" t="s">
        <v>343</v>
      </c>
      <c r="C27" s="73">
        <v>0</v>
      </c>
      <c r="D27" s="73">
        <f>Data!C5</f>
        <v>0</v>
      </c>
      <c r="E27" s="73">
        <f>Data!D5</f>
        <v>0</v>
      </c>
      <c r="F27" s="73">
        <f>Data!E5</f>
        <v>0</v>
      </c>
      <c r="G27" s="73">
        <f>Data!F5</f>
        <v>0</v>
      </c>
      <c r="H27" s="73">
        <f>Data!G5</f>
        <v>0</v>
      </c>
      <c r="I27" s="73">
        <f>Data!H5</f>
        <v>0</v>
      </c>
      <c r="J27" s="73">
        <f>Data!I5</f>
        <v>0</v>
      </c>
      <c r="K27" s="106">
        <f>Data!J5/100</f>
        <v>0</v>
      </c>
      <c r="L27" s="73">
        <v>0</v>
      </c>
      <c r="M27" s="93"/>
      <c r="N27" s="77"/>
      <c r="O27" s="95"/>
    </row>
    <row r="28" spans="1:15" x14ac:dyDescent="0.2">
      <c r="A28" s="97" t="s">
        <v>217</v>
      </c>
      <c r="B28" s="93" t="s">
        <v>344</v>
      </c>
      <c r="C28" s="73">
        <v>0</v>
      </c>
      <c r="D28" s="73">
        <f>Data!C6</f>
        <v>0</v>
      </c>
      <c r="E28" s="73">
        <f>Data!D6</f>
        <v>0</v>
      </c>
      <c r="F28" s="73">
        <f>Data!E6</f>
        <v>0</v>
      </c>
      <c r="G28" s="73">
        <f>Data!F6</f>
        <v>0</v>
      </c>
      <c r="H28" s="73">
        <f>Data!G6</f>
        <v>0</v>
      </c>
      <c r="I28" s="73">
        <f>Data!H6</f>
        <v>0</v>
      </c>
      <c r="J28" s="73">
        <f>Data!I6</f>
        <v>0</v>
      </c>
      <c r="K28" s="106">
        <f>Data!J6</f>
        <v>0</v>
      </c>
      <c r="L28" s="73">
        <v>0</v>
      </c>
      <c r="M28" s="93"/>
      <c r="N28" s="77"/>
      <c r="O28" s="95"/>
    </row>
    <row r="29" spans="1:15" x14ac:dyDescent="0.2">
      <c r="A29" s="97" t="s">
        <v>291</v>
      </c>
      <c r="B29" s="93" t="s">
        <v>292</v>
      </c>
      <c r="C29" s="73">
        <v>0</v>
      </c>
      <c r="D29" s="73">
        <f>Data!C8</f>
        <v>0</v>
      </c>
      <c r="E29" s="73">
        <f>Data!D8</f>
        <v>0</v>
      </c>
      <c r="F29" s="73">
        <f>Data!E8</f>
        <v>0</v>
      </c>
      <c r="G29" s="73">
        <f>Data!F8</f>
        <v>0</v>
      </c>
      <c r="H29" s="73">
        <f>Data!G8</f>
        <v>0</v>
      </c>
      <c r="I29" s="73">
        <f>Data!H8</f>
        <v>0</v>
      </c>
      <c r="J29" s="73">
        <f>Data!I8</f>
        <v>0</v>
      </c>
      <c r="K29" s="106">
        <f>Data!J8</f>
        <v>0</v>
      </c>
      <c r="L29" s="73">
        <v>0</v>
      </c>
      <c r="M29" s="107"/>
      <c r="N29" s="77"/>
      <c r="O29" s="95"/>
    </row>
    <row r="30" spans="1:15" x14ac:dyDescent="0.2">
      <c r="A30" s="97" t="s">
        <v>293</v>
      </c>
      <c r="B30" s="93" t="s">
        <v>294</v>
      </c>
      <c r="C30" s="73">
        <v>3467</v>
      </c>
      <c r="D30" s="73">
        <f>Data!C9</f>
        <v>3467</v>
      </c>
      <c r="E30" s="73">
        <f>Data!D9</f>
        <v>0</v>
      </c>
      <c r="F30" s="73">
        <f>Data!E9</f>
        <v>9463</v>
      </c>
      <c r="G30" s="73">
        <f>Data!F9</f>
        <v>9463</v>
      </c>
      <c r="H30" s="73">
        <f>Data!G9</f>
        <v>3467</v>
      </c>
      <c r="I30" s="73">
        <f>Data!H9</f>
        <v>-5996</v>
      </c>
      <c r="J30" s="73">
        <f>Data!I9</f>
        <v>-5996</v>
      </c>
      <c r="K30" s="106">
        <f>Data!J9</f>
        <v>273</v>
      </c>
      <c r="L30" s="73">
        <f>G30</f>
        <v>9463</v>
      </c>
      <c r="M30" s="108" t="s">
        <v>383</v>
      </c>
      <c r="N30" s="77"/>
      <c r="O30" s="95"/>
    </row>
    <row r="31" spans="1:15" x14ac:dyDescent="0.2">
      <c r="A31" s="97" t="s">
        <v>222</v>
      </c>
      <c r="B31" s="93" t="s">
        <v>225</v>
      </c>
      <c r="C31" s="73">
        <v>0</v>
      </c>
      <c r="D31" s="73">
        <f>Data!C11</f>
        <v>0</v>
      </c>
      <c r="E31" s="73">
        <f>Data!D11</f>
        <v>0</v>
      </c>
      <c r="F31" s="73">
        <f>Data!E11</f>
        <v>180</v>
      </c>
      <c r="G31" s="73">
        <f>Data!F11</f>
        <v>180</v>
      </c>
      <c r="H31" s="73">
        <f>Data!G11</f>
        <v>0</v>
      </c>
      <c r="I31" s="73">
        <f>Data!H11</f>
        <v>-180</v>
      </c>
      <c r="J31" s="73">
        <f>Data!I11</f>
        <v>-180</v>
      </c>
      <c r="K31" s="106">
        <f>Data!J11</f>
        <v>0</v>
      </c>
      <c r="L31" s="73">
        <f t="shared" ref="L31:L33" si="1">G31</f>
        <v>180</v>
      </c>
      <c r="M31" s="93" t="s">
        <v>358</v>
      </c>
      <c r="N31" s="77"/>
      <c r="O31" s="95"/>
    </row>
    <row r="32" spans="1:15" x14ac:dyDescent="0.2">
      <c r="A32" s="97" t="s">
        <v>223</v>
      </c>
      <c r="B32" s="109" t="s">
        <v>226</v>
      </c>
      <c r="C32" s="73">
        <v>1500</v>
      </c>
      <c r="D32" s="73">
        <f>Data!C12</f>
        <v>1500</v>
      </c>
      <c r="E32" s="73">
        <f>Data!D12</f>
        <v>0</v>
      </c>
      <c r="F32" s="73">
        <f>Data!E12</f>
        <v>296</v>
      </c>
      <c r="G32" s="73">
        <f>Data!F12</f>
        <v>296</v>
      </c>
      <c r="H32" s="73">
        <f>Data!G12</f>
        <v>1500</v>
      </c>
      <c r="I32" s="73">
        <f>Data!H12</f>
        <v>1204</v>
      </c>
      <c r="J32" s="73">
        <f>Data!I12</f>
        <v>1204</v>
      </c>
      <c r="K32" s="106">
        <f>Data!J12</f>
        <v>20</v>
      </c>
      <c r="L32" s="73">
        <f t="shared" si="1"/>
        <v>296</v>
      </c>
      <c r="M32" s="93"/>
      <c r="N32" s="77"/>
      <c r="O32" s="110"/>
    </row>
    <row r="33" spans="1:16" x14ac:dyDescent="0.2">
      <c r="A33" s="97" t="s">
        <v>227</v>
      </c>
      <c r="B33" s="109" t="s">
        <v>228</v>
      </c>
      <c r="C33" s="73">
        <v>3000</v>
      </c>
      <c r="D33" s="111">
        <f>Data!C13</f>
        <v>3000</v>
      </c>
      <c r="E33" s="111">
        <f>Data!D13</f>
        <v>0</v>
      </c>
      <c r="F33" s="111">
        <f>Data!E13</f>
        <v>3926</v>
      </c>
      <c r="G33" s="111">
        <f>Data!F13</f>
        <v>3926</v>
      </c>
      <c r="H33" s="111">
        <f>Data!G13</f>
        <v>3000</v>
      </c>
      <c r="I33" s="111">
        <f>Data!H13</f>
        <v>-926</v>
      </c>
      <c r="J33" s="111">
        <f>Data!I13</f>
        <v>-926</v>
      </c>
      <c r="K33" s="112">
        <f>Data!J13</f>
        <v>131</v>
      </c>
      <c r="L33" s="73">
        <f t="shared" si="1"/>
        <v>3926</v>
      </c>
      <c r="M33" s="93" t="s">
        <v>359</v>
      </c>
      <c r="N33" s="77"/>
      <c r="O33" s="95"/>
    </row>
    <row r="34" spans="1:16" x14ac:dyDescent="0.2">
      <c r="B34" s="101" t="s">
        <v>24</v>
      </c>
      <c r="C34" s="102">
        <f t="shared" ref="C34:J34" si="2">SUM(C27:C33)</f>
        <v>7967</v>
      </c>
      <c r="D34" s="102">
        <f t="shared" si="2"/>
        <v>7967</v>
      </c>
      <c r="E34" s="102">
        <f t="shared" si="2"/>
        <v>0</v>
      </c>
      <c r="F34" s="102">
        <f t="shared" si="2"/>
        <v>13865</v>
      </c>
      <c r="G34" s="102">
        <f t="shared" si="2"/>
        <v>13865</v>
      </c>
      <c r="H34" s="102">
        <f t="shared" si="2"/>
        <v>7967</v>
      </c>
      <c r="I34" s="102">
        <f t="shared" si="2"/>
        <v>-5898</v>
      </c>
      <c r="J34" s="102">
        <f t="shared" si="2"/>
        <v>-5898</v>
      </c>
      <c r="K34" s="113">
        <f>G34/D34</f>
        <v>1.7403037529810468</v>
      </c>
      <c r="L34" s="102">
        <f>SUM(L27:L33)</f>
        <v>13865</v>
      </c>
      <c r="N34" s="77"/>
      <c r="O34" s="95"/>
    </row>
    <row r="35" spans="1:16" x14ac:dyDescent="0.2">
      <c r="C35" s="73"/>
      <c r="D35" s="73"/>
      <c r="E35" s="73"/>
      <c r="F35" s="73"/>
      <c r="G35" s="73"/>
      <c r="H35" s="73"/>
      <c r="I35" s="73"/>
      <c r="J35" s="73"/>
      <c r="K35" s="106"/>
      <c r="L35" s="73"/>
      <c r="N35" s="77"/>
      <c r="O35" s="95"/>
    </row>
    <row r="36" spans="1:16" x14ac:dyDescent="0.2">
      <c r="B36" s="101" t="s">
        <v>21</v>
      </c>
      <c r="C36" s="102">
        <f>C24+C34</f>
        <v>1283178</v>
      </c>
      <c r="D36" s="102">
        <f>D24+D34</f>
        <v>1307317.1400000001</v>
      </c>
      <c r="E36" s="102">
        <f>E24+E34</f>
        <v>0</v>
      </c>
      <c r="F36" s="102">
        <f>F24+F34</f>
        <v>13865</v>
      </c>
      <c r="G36" s="102">
        <f>G24+G34</f>
        <v>13865</v>
      </c>
      <c r="H36" s="102">
        <f>H34</f>
        <v>7967</v>
      </c>
      <c r="I36" s="102">
        <f>I34</f>
        <v>-5898</v>
      </c>
      <c r="J36" s="102">
        <f>J34</f>
        <v>-5898</v>
      </c>
      <c r="K36" s="113">
        <f>G36/D36</f>
        <v>1.0605689756350933E-2</v>
      </c>
      <c r="L36" s="102">
        <f>L24+L34</f>
        <v>1313215.1400000001</v>
      </c>
      <c r="N36" s="77"/>
      <c r="O36" s="95"/>
    </row>
    <row r="37" spans="1:16" x14ac:dyDescent="0.2">
      <c r="B37" s="114"/>
      <c r="C37" s="115"/>
      <c r="D37" s="115"/>
      <c r="E37" s="115"/>
      <c r="F37" s="115"/>
      <c r="G37" s="115"/>
      <c r="H37" s="115"/>
      <c r="I37" s="115"/>
      <c r="J37" s="115"/>
      <c r="K37" s="116"/>
      <c r="L37" s="115"/>
      <c r="N37" s="77"/>
      <c r="O37" s="77"/>
    </row>
    <row r="38" spans="1:16" x14ac:dyDescent="0.2">
      <c r="B38" s="114"/>
      <c r="C38" s="115"/>
      <c r="D38" s="115"/>
      <c r="E38" s="115"/>
      <c r="F38" s="115"/>
      <c r="G38" s="115"/>
      <c r="H38" s="115"/>
      <c r="I38" s="115"/>
      <c r="J38" s="115"/>
      <c r="K38" s="116"/>
      <c r="L38" s="115"/>
      <c r="N38" s="77"/>
      <c r="O38" s="77"/>
    </row>
    <row r="39" spans="1:16" x14ac:dyDescent="0.2">
      <c r="A39" s="90"/>
      <c r="B39" s="91" t="s">
        <v>58</v>
      </c>
      <c r="C39" s="73"/>
      <c r="D39" s="73"/>
      <c r="E39" s="73"/>
      <c r="F39" s="73"/>
      <c r="G39" s="73"/>
      <c r="H39" s="73"/>
      <c r="I39" s="73"/>
      <c r="J39" s="73"/>
      <c r="K39" s="106"/>
      <c r="L39" s="73"/>
      <c r="N39" s="77"/>
      <c r="O39" s="77"/>
    </row>
    <row r="40" spans="1:16" x14ac:dyDescent="0.2">
      <c r="B40" s="91" t="s">
        <v>4</v>
      </c>
      <c r="C40" s="73"/>
      <c r="D40" s="73"/>
      <c r="E40" s="73"/>
      <c r="F40" s="73"/>
      <c r="G40" s="73"/>
      <c r="H40" s="73"/>
      <c r="I40" s="73"/>
      <c r="J40" s="73"/>
      <c r="K40" s="106"/>
      <c r="L40" s="73"/>
      <c r="N40" s="77"/>
      <c r="O40" s="97"/>
      <c r="P40" s="97"/>
    </row>
    <row r="41" spans="1:16" x14ac:dyDescent="0.2">
      <c r="A41" s="97" t="s">
        <v>230</v>
      </c>
      <c r="B41" s="93" t="s">
        <v>229</v>
      </c>
      <c r="C41" s="73">
        <v>642160</v>
      </c>
      <c r="D41" s="117">
        <f>Data!C18</f>
        <v>642160</v>
      </c>
      <c r="E41" s="117">
        <f>Data!D18</f>
        <v>0</v>
      </c>
      <c r="F41" s="117">
        <f>Data!E18</f>
        <v>618840</v>
      </c>
      <c r="G41" s="117">
        <f>Data!F18</f>
        <v>618840</v>
      </c>
      <c r="H41" s="117">
        <f>Data!G18</f>
        <v>642160</v>
      </c>
      <c r="I41" s="117">
        <f>Data!H18</f>
        <v>23320</v>
      </c>
      <c r="J41" s="117">
        <f>Data!I18</f>
        <v>23320</v>
      </c>
      <c r="K41" s="118">
        <f>Data!J18</f>
        <v>96</v>
      </c>
      <c r="L41" s="74">
        <f>F41</f>
        <v>618840</v>
      </c>
      <c r="M41" s="119" t="s">
        <v>360</v>
      </c>
      <c r="N41" s="77"/>
      <c r="O41" s="74"/>
      <c r="P41" s="74"/>
    </row>
    <row r="42" spans="1:16" x14ac:dyDescent="0.2">
      <c r="A42" s="97" t="s">
        <v>231</v>
      </c>
      <c r="B42" s="93" t="s">
        <v>232</v>
      </c>
      <c r="C42" s="73">
        <v>2827</v>
      </c>
      <c r="D42" s="117">
        <f>Data!C19</f>
        <v>2827</v>
      </c>
      <c r="E42" s="117">
        <f>Data!D19</f>
        <v>0</v>
      </c>
      <c r="F42" s="117">
        <f>Data!E19</f>
        <v>7319</v>
      </c>
      <c r="G42" s="117">
        <f>Data!F19</f>
        <v>7319</v>
      </c>
      <c r="H42" s="117">
        <f>Data!G19</f>
        <v>2827</v>
      </c>
      <c r="I42" s="117">
        <f>Data!H19</f>
        <v>-4492</v>
      </c>
      <c r="J42" s="117">
        <f>Data!I19</f>
        <v>-4492</v>
      </c>
      <c r="K42" s="118">
        <f>Data!J19</f>
        <v>259</v>
      </c>
      <c r="L42" s="74">
        <f t="shared" ref="L42:L50" si="3">F42</f>
        <v>7319</v>
      </c>
      <c r="M42" s="119" t="s">
        <v>361</v>
      </c>
      <c r="N42" s="77"/>
      <c r="O42" s="74"/>
      <c r="P42" s="74"/>
    </row>
    <row r="43" spans="1:16" x14ac:dyDescent="0.2">
      <c r="A43" s="97" t="s">
        <v>233</v>
      </c>
      <c r="B43" s="93" t="s">
        <v>240</v>
      </c>
      <c r="C43" s="73">
        <v>129363</v>
      </c>
      <c r="D43" s="117">
        <f>Data!C20</f>
        <v>129363</v>
      </c>
      <c r="E43" s="117">
        <f>Data!D20</f>
        <v>0</v>
      </c>
      <c r="F43" s="117">
        <f>Data!E20</f>
        <v>136264</v>
      </c>
      <c r="G43" s="117">
        <f>Data!F20</f>
        <v>136264</v>
      </c>
      <c r="H43" s="117">
        <f>Data!G20</f>
        <v>129363</v>
      </c>
      <c r="I43" s="117">
        <f>Data!H20</f>
        <v>-6901</v>
      </c>
      <c r="J43" s="117">
        <f>Data!I20</f>
        <v>-6901</v>
      </c>
      <c r="K43" s="118">
        <f>Data!J20</f>
        <v>105</v>
      </c>
      <c r="L43" s="74">
        <f t="shared" si="3"/>
        <v>136264</v>
      </c>
      <c r="M43" s="120" t="s">
        <v>362</v>
      </c>
      <c r="N43" s="77"/>
      <c r="O43" s="74"/>
      <c r="P43" s="74"/>
    </row>
    <row r="44" spans="1:16" x14ac:dyDescent="0.2">
      <c r="A44" s="97" t="s">
        <v>233</v>
      </c>
      <c r="B44" s="93" t="s">
        <v>326</v>
      </c>
      <c r="C44" s="73">
        <v>17717</v>
      </c>
      <c r="D44" s="117">
        <f>Data!C21</f>
        <v>17717</v>
      </c>
      <c r="E44" s="117">
        <f>Data!D21</f>
        <v>0</v>
      </c>
      <c r="F44" s="117">
        <f>Data!E21</f>
        <v>18375</v>
      </c>
      <c r="G44" s="117">
        <f>Data!F21</f>
        <v>18375</v>
      </c>
      <c r="H44" s="117">
        <f>Data!G21</f>
        <v>17717</v>
      </c>
      <c r="I44" s="117">
        <f>Data!H21</f>
        <v>-658</v>
      </c>
      <c r="J44" s="117">
        <f>Data!I21</f>
        <v>-658</v>
      </c>
      <c r="K44" s="118">
        <f>Data!J21</f>
        <v>104</v>
      </c>
      <c r="L44" s="74">
        <f t="shared" si="3"/>
        <v>18375</v>
      </c>
      <c r="M44" s="120" t="s">
        <v>362</v>
      </c>
      <c r="N44" s="77"/>
      <c r="O44" s="74"/>
      <c r="P44" s="74"/>
    </row>
    <row r="45" spans="1:16" x14ac:dyDescent="0.2">
      <c r="A45" s="97" t="s">
        <v>234</v>
      </c>
      <c r="B45" s="93" t="s">
        <v>241</v>
      </c>
      <c r="C45" s="73">
        <v>37727</v>
      </c>
      <c r="D45" s="117">
        <f>Data!C22</f>
        <v>37727</v>
      </c>
      <c r="E45" s="117">
        <f>Data!D22</f>
        <v>0</v>
      </c>
      <c r="F45" s="117">
        <f>Data!E22</f>
        <v>38557</v>
      </c>
      <c r="G45" s="117">
        <f>Data!F22</f>
        <v>38557</v>
      </c>
      <c r="H45" s="117">
        <f>Data!G22</f>
        <v>37727</v>
      </c>
      <c r="I45" s="117">
        <f>Data!H22</f>
        <v>-830</v>
      </c>
      <c r="J45" s="117">
        <f>Data!I22</f>
        <v>-830</v>
      </c>
      <c r="K45" s="118">
        <f>Data!J22</f>
        <v>102</v>
      </c>
      <c r="L45" s="74">
        <f t="shared" si="3"/>
        <v>38557</v>
      </c>
      <c r="M45" s="120" t="s">
        <v>362</v>
      </c>
      <c r="N45" s="77"/>
      <c r="O45" s="74"/>
      <c r="P45" s="74"/>
    </row>
    <row r="46" spans="1:16" x14ac:dyDescent="0.2">
      <c r="A46" s="97" t="s">
        <v>235</v>
      </c>
      <c r="B46" s="93" t="s">
        <v>242</v>
      </c>
      <c r="C46" s="73">
        <v>86942</v>
      </c>
      <c r="D46" s="117">
        <f>Data!C23</f>
        <v>86942</v>
      </c>
      <c r="E46" s="117">
        <f>Data!D23</f>
        <v>0</v>
      </c>
      <c r="F46" s="117">
        <f>Data!E23</f>
        <v>88576</v>
      </c>
      <c r="G46" s="117">
        <f>Data!F23</f>
        <v>88576</v>
      </c>
      <c r="H46" s="117">
        <f>Data!G23</f>
        <v>86942</v>
      </c>
      <c r="I46" s="117">
        <f>Data!H23</f>
        <v>-1634</v>
      </c>
      <c r="J46" s="117">
        <f>Data!I23</f>
        <v>-1634</v>
      </c>
      <c r="K46" s="118">
        <f>Data!J23</f>
        <v>102</v>
      </c>
      <c r="L46" s="74">
        <f t="shared" si="3"/>
        <v>88576</v>
      </c>
      <c r="M46" s="120" t="s">
        <v>362</v>
      </c>
      <c r="N46" s="77"/>
      <c r="O46" s="74"/>
      <c r="P46" s="74"/>
    </row>
    <row r="47" spans="1:16" x14ac:dyDescent="0.2">
      <c r="A47" s="97" t="s">
        <v>236</v>
      </c>
      <c r="B47" s="93" t="s">
        <v>345</v>
      </c>
      <c r="C47" s="73">
        <v>33868</v>
      </c>
      <c r="D47" s="117">
        <f>Data!C24</f>
        <v>33868</v>
      </c>
      <c r="E47" s="117">
        <f>Data!D24</f>
        <v>0</v>
      </c>
      <c r="F47" s="117">
        <f>Data!E24</f>
        <v>28720</v>
      </c>
      <c r="G47" s="117">
        <f>Data!F24</f>
        <v>28720</v>
      </c>
      <c r="H47" s="117">
        <f>Data!G24</f>
        <v>33868</v>
      </c>
      <c r="I47" s="117">
        <f>Data!H24</f>
        <v>5148</v>
      </c>
      <c r="J47" s="117">
        <f>Data!I24</f>
        <v>5148</v>
      </c>
      <c r="K47" s="118">
        <f>Data!J24</f>
        <v>85</v>
      </c>
      <c r="L47" s="74">
        <f t="shared" si="3"/>
        <v>28720</v>
      </c>
      <c r="M47" s="120" t="s">
        <v>362</v>
      </c>
      <c r="N47" s="77"/>
      <c r="O47" s="74"/>
      <c r="P47" s="74"/>
    </row>
    <row r="48" spans="1:16" x14ac:dyDescent="0.2">
      <c r="A48" s="97" t="s">
        <v>237</v>
      </c>
      <c r="B48" s="93" t="s">
        <v>243</v>
      </c>
      <c r="C48" s="73">
        <v>894</v>
      </c>
      <c r="D48" s="117">
        <f>Data!C25</f>
        <v>894</v>
      </c>
      <c r="E48" s="117">
        <f>Data!D25</f>
        <v>0</v>
      </c>
      <c r="F48" s="117">
        <f>Data!E25</f>
        <v>15007</v>
      </c>
      <c r="G48" s="117">
        <f>Data!F25</f>
        <v>15007</v>
      </c>
      <c r="H48" s="117">
        <f>Data!G25</f>
        <v>894</v>
      </c>
      <c r="I48" s="117">
        <f>Data!H25</f>
        <v>-14113</v>
      </c>
      <c r="J48" s="117">
        <f>Data!I25</f>
        <v>-14113</v>
      </c>
      <c r="K48" s="118">
        <f>Data!J25</f>
        <v>1679</v>
      </c>
      <c r="L48" s="74">
        <f t="shared" si="3"/>
        <v>15007</v>
      </c>
      <c r="M48" s="93" t="s">
        <v>377</v>
      </c>
      <c r="N48" s="77"/>
      <c r="O48" s="74"/>
      <c r="P48" s="74"/>
    </row>
    <row r="49" spans="1:16" x14ac:dyDescent="0.2">
      <c r="A49" s="97" t="s">
        <v>238</v>
      </c>
      <c r="B49" s="93" t="s">
        <v>244</v>
      </c>
      <c r="C49" s="73">
        <v>2328</v>
      </c>
      <c r="D49" s="117">
        <f>Data!C26</f>
        <v>2328</v>
      </c>
      <c r="E49" s="117">
        <f>Data!D26</f>
        <v>0</v>
      </c>
      <c r="F49" s="117">
        <f>Data!E26</f>
        <v>5908</v>
      </c>
      <c r="G49" s="117">
        <f>Data!F26</f>
        <v>5908</v>
      </c>
      <c r="H49" s="117">
        <f>Data!G26</f>
        <v>2328</v>
      </c>
      <c r="I49" s="117">
        <f>Data!H26</f>
        <v>-3580</v>
      </c>
      <c r="J49" s="117">
        <f>Data!I26</f>
        <v>-3580</v>
      </c>
      <c r="K49" s="118">
        <f>Data!J26</f>
        <v>254</v>
      </c>
      <c r="L49" s="74">
        <f t="shared" si="3"/>
        <v>5908</v>
      </c>
      <c r="M49" s="108" t="s">
        <v>378</v>
      </c>
      <c r="N49" s="77"/>
      <c r="O49" s="74"/>
      <c r="P49" s="74"/>
    </row>
    <row r="50" spans="1:16" x14ac:dyDescent="0.2">
      <c r="A50" s="97" t="s">
        <v>239</v>
      </c>
      <c r="B50" s="93" t="s">
        <v>245</v>
      </c>
      <c r="C50" s="73">
        <v>8747</v>
      </c>
      <c r="D50" s="117">
        <f>Data!C27</f>
        <v>8747</v>
      </c>
      <c r="E50" s="117">
        <f>Data!D27</f>
        <v>0</v>
      </c>
      <c r="F50" s="117">
        <f>Data!E27</f>
        <v>7233</v>
      </c>
      <c r="G50" s="117">
        <f>Data!F27</f>
        <v>7233</v>
      </c>
      <c r="H50" s="117">
        <f>Data!G27</f>
        <v>8747</v>
      </c>
      <c r="I50" s="117">
        <f>Data!H27</f>
        <v>1514</v>
      </c>
      <c r="J50" s="117">
        <f>Data!I27</f>
        <v>1514</v>
      </c>
      <c r="K50" s="118">
        <f>Data!J27</f>
        <v>83</v>
      </c>
      <c r="L50" s="74">
        <f t="shared" si="3"/>
        <v>7233</v>
      </c>
      <c r="M50" s="93"/>
      <c r="N50" s="77"/>
      <c r="O50" s="74"/>
      <c r="P50" s="74"/>
    </row>
    <row r="51" spans="1:16" s="121" customFormat="1" x14ac:dyDescent="0.2">
      <c r="B51" s="122" t="s">
        <v>5</v>
      </c>
      <c r="C51" s="102">
        <f t="shared" ref="C51:J51" si="4">SUM(C41:C50)</f>
        <v>962573</v>
      </c>
      <c r="D51" s="102">
        <f t="shared" si="4"/>
        <v>962573</v>
      </c>
      <c r="E51" s="102">
        <f t="shared" si="4"/>
        <v>0</v>
      </c>
      <c r="F51" s="102">
        <f t="shared" si="4"/>
        <v>964799</v>
      </c>
      <c r="G51" s="102">
        <f t="shared" si="4"/>
        <v>964799</v>
      </c>
      <c r="H51" s="102">
        <f t="shared" si="4"/>
        <v>962573</v>
      </c>
      <c r="I51" s="102">
        <f t="shared" si="4"/>
        <v>-2226</v>
      </c>
      <c r="J51" s="102">
        <f t="shared" si="4"/>
        <v>-2226</v>
      </c>
      <c r="K51" s="123">
        <f>(G51/D51)*100</f>
        <v>100.23125518791822</v>
      </c>
      <c r="L51" s="102">
        <f>SUM(L41:L50)</f>
        <v>964799</v>
      </c>
      <c r="M51" s="124"/>
      <c r="N51" s="125"/>
      <c r="O51" s="74"/>
      <c r="P51" s="126"/>
    </row>
    <row r="52" spans="1:16" x14ac:dyDescent="0.2">
      <c r="C52" s="73"/>
      <c r="D52" s="73"/>
      <c r="E52" s="73"/>
      <c r="F52" s="73"/>
      <c r="G52" s="73"/>
      <c r="H52" s="73"/>
      <c r="I52" s="73"/>
      <c r="J52" s="73"/>
      <c r="K52" s="106"/>
      <c r="L52" s="73"/>
      <c r="N52" s="77"/>
      <c r="O52" s="74"/>
      <c r="P52" s="74"/>
    </row>
    <row r="53" spans="1:16" x14ac:dyDescent="0.2">
      <c r="B53" s="91" t="s">
        <v>6</v>
      </c>
      <c r="C53" s="73"/>
      <c r="D53" s="73"/>
      <c r="E53" s="73"/>
      <c r="F53" s="73"/>
      <c r="G53" s="73"/>
      <c r="H53" s="73"/>
      <c r="I53" s="73"/>
      <c r="J53" s="73"/>
      <c r="K53" s="106"/>
      <c r="L53" s="73"/>
      <c r="N53" s="77"/>
      <c r="O53" s="74"/>
      <c r="P53" s="74"/>
    </row>
    <row r="54" spans="1:16" x14ac:dyDescent="0.2">
      <c r="A54" s="97" t="s">
        <v>246</v>
      </c>
      <c r="B54" s="93" t="s">
        <v>253</v>
      </c>
      <c r="C54" s="73">
        <v>5453</v>
      </c>
      <c r="D54" s="117">
        <f>Data!C31</f>
        <v>5453</v>
      </c>
      <c r="E54" s="117">
        <f>Data!D31</f>
        <v>0</v>
      </c>
      <c r="F54" s="117">
        <f>Data!E31</f>
        <v>8248</v>
      </c>
      <c r="G54" s="117">
        <f>Data!F31</f>
        <v>8248</v>
      </c>
      <c r="H54" s="117">
        <f>Data!G31</f>
        <v>5453</v>
      </c>
      <c r="I54" s="117">
        <f>Data!H31</f>
        <v>-2795</v>
      </c>
      <c r="J54" s="117">
        <f>Data!I31</f>
        <v>-2795</v>
      </c>
      <c r="K54" s="118">
        <f>Data!J31</f>
        <v>151</v>
      </c>
      <c r="L54" s="74">
        <f>F54</f>
        <v>8248</v>
      </c>
      <c r="M54" s="93"/>
      <c r="N54" s="77"/>
      <c r="O54" s="74"/>
      <c r="P54" s="74"/>
    </row>
    <row r="55" spans="1:16" x14ac:dyDescent="0.2">
      <c r="A55" s="97" t="s">
        <v>247</v>
      </c>
      <c r="B55" s="93" t="s">
        <v>254</v>
      </c>
      <c r="C55" s="73">
        <v>10720</v>
      </c>
      <c r="D55" s="117">
        <f>Data!C32</f>
        <v>10720</v>
      </c>
      <c r="E55" s="117">
        <f>Data!D32</f>
        <v>0</v>
      </c>
      <c r="F55" s="117">
        <f>Data!E32</f>
        <v>9665</v>
      </c>
      <c r="G55" s="117">
        <f>Data!F32</f>
        <v>9665</v>
      </c>
      <c r="H55" s="117">
        <f>Data!G32</f>
        <v>10720</v>
      </c>
      <c r="I55" s="117">
        <f>Data!H32</f>
        <v>1055</v>
      </c>
      <c r="J55" s="117">
        <f>Data!I32</f>
        <v>1055</v>
      </c>
      <c r="K55" s="118">
        <f>Data!J32</f>
        <v>90</v>
      </c>
      <c r="L55" s="74">
        <f t="shared" ref="L55:L60" si="5">F55</f>
        <v>9665</v>
      </c>
      <c r="M55" s="93"/>
      <c r="N55" s="77"/>
      <c r="O55" s="74"/>
      <c r="P55" s="74"/>
    </row>
    <row r="56" spans="1:16" x14ac:dyDescent="0.2">
      <c r="A56" s="97" t="s">
        <v>248</v>
      </c>
      <c r="B56" s="93" t="s">
        <v>255</v>
      </c>
      <c r="C56" s="73">
        <v>10850</v>
      </c>
      <c r="D56" s="117">
        <f>Data!C33</f>
        <v>10850</v>
      </c>
      <c r="E56" s="117">
        <f>Data!D33</f>
        <v>0</v>
      </c>
      <c r="F56" s="117">
        <f>Data!E33</f>
        <v>11058</v>
      </c>
      <c r="G56" s="117">
        <f>Data!F33</f>
        <v>11058</v>
      </c>
      <c r="H56" s="117">
        <f>Data!G33</f>
        <v>10850</v>
      </c>
      <c r="I56" s="117">
        <f>Data!H33</f>
        <v>-208</v>
      </c>
      <c r="J56" s="117">
        <f>Data!I33</f>
        <v>-208</v>
      </c>
      <c r="K56" s="118">
        <f>Data!J33</f>
        <v>102</v>
      </c>
      <c r="L56" s="74">
        <f t="shared" si="5"/>
        <v>11058</v>
      </c>
      <c r="M56" s="93"/>
      <c r="N56" s="77"/>
      <c r="O56" s="74"/>
      <c r="P56" s="74"/>
    </row>
    <row r="57" spans="1:16" x14ac:dyDescent="0.2">
      <c r="A57" s="97" t="s">
        <v>249</v>
      </c>
      <c r="B57" s="93" t="s">
        <v>256</v>
      </c>
      <c r="C57" s="73">
        <v>2500</v>
      </c>
      <c r="D57" s="117">
        <f>Data!C34</f>
        <v>2500</v>
      </c>
      <c r="E57" s="117">
        <f>Data!D34</f>
        <v>0</v>
      </c>
      <c r="F57" s="117">
        <f>Data!E34</f>
        <v>2548</v>
      </c>
      <c r="G57" s="117">
        <f>Data!F34</f>
        <v>2548</v>
      </c>
      <c r="H57" s="117">
        <f>Data!G34</f>
        <v>2500</v>
      </c>
      <c r="I57" s="117">
        <f>Data!H34</f>
        <v>-48</v>
      </c>
      <c r="J57" s="117">
        <f>Data!I34</f>
        <v>-48</v>
      </c>
      <c r="K57" s="118">
        <f>Data!J34</f>
        <v>102</v>
      </c>
      <c r="L57" s="74">
        <f t="shared" si="5"/>
        <v>2548</v>
      </c>
      <c r="N57" s="77"/>
      <c r="O57" s="74"/>
      <c r="P57" s="74"/>
    </row>
    <row r="58" spans="1:16" x14ac:dyDescent="0.2">
      <c r="A58" s="97" t="s">
        <v>250</v>
      </c>
      <c r="B58" s="93" t="s">
        <v>257</v>
      </c>
      <c r="C58" s="73">
        <v>18500</v>
      </c>
      <c r="D58" s="117">
        <f>Data!C35</f>
        <v>18500</v>
      </c>
      <c r="E58" s="117">
        <f>Data!D35</f>
        <v>0</v>
      </c>
      <c r="F58" s="117">
        <f>Data!E35</f>
        <v>11492</v>
      </c>
      <c r="G58" s="117">
        <f>Data!F35</f>
        <v>11492</v>
      </c>
      <c r="H58" s="117">
        <f>Data!G35</f>
        <v>18500</v>
      </c>
      <c r="I58" s="117">
        <f>Data!H35</f>
        <v>7008</v>
      </c>
      <c r="J58" s="117">
        <f>Data!I35</f>
        <v>7008</v>
      </c>
      <c r="K58" s="118">
        <f>Data!J35</f>
        <v>62</v>
      </c>
      <c r="L58" s="74">
        <f t="shared" si="5"/>
        <v>11492</v>
      </c>
      <c r="M58" s="93"/>
      <c r="N58" s="77"/>
      <c r="O58" s="74"/>
      <c r="P58" s="74"/>
    </row>
    <row r="59" spans="1:16" x14ac:dyDescent="0.2">
      <c r="A59" s="97" t="s">
        <v>251</v>
      </c>
      <c r="B59" s="93" t="s">
        <v>258</v>
      </c>
      <c r="C59" s="73">
        <v>5092</v>
      </c>
      <c r="D59" s="117">
        <f>Data!C36</f>
        <v>5092</v>
      </c>
      <c r="E59" s="117">
        <f>Data!D36</f>
        <v>0</v>
      </c>
      <c r="F59" s="117">
        <f>Data!E36</f>
        <v>4179</v>
      </c>
      <c r="G59" s="117">
        <f>Data!F36</f>
        <v>4179</v>
      </c>
      <c r="H59" s="117">
        <f>Data!G36</f>
        <v>5092</v>
      </c>
      <c r="I59" s="117">
        <f>Data!H36</f>
        <v>913</v>
      </c>
      <c r="J59" s="117">
        <f>Data!I36</f>
        <v>913</v>
      </c>
      <c r="K59" s="118">
        <f>Data!J36</f>
        <v>82</v>
      </c>
      <c r="L59" s="74">
        <f t="shared" si="5"/>
        <v>4179</v>
      </c>
      <c r="M59" s="93"/>
      <c r="N59" s="77"/>
      <c r="O59" s="74"/>
      <c r="P59" s="74"/>
    </row>
    <row r="60" spans="1:16" x14ac:dyDescent="0.2">
      <c r="A60" s="97" t="s">
        <v>252</v>
      </c>
      <c r="B60" s="93" t="s">
        <v>259</v>
      </c>
      <c r="C60" s="73">
        <v>8723</v>
      </c>
      <c r="D60" s="117">
        <f>Data!C37</f>
        <v>8723</v>
      </c>
      <c r="E60" s="117">
        <f>Data!D37</f>
        <v>0</v>
      </c>
      <c r="F60" s="117">
        <f>Data!E37</f>
        <v>7738</v>
      </c>
      <c r="G60" s="117">
        <f>Data!F37</f>
        <v>7738</v>
      </c>
      <c r="H60" s="117">
        <f>Data!G37</f>
        <v>8723</v>
      </c>
      <c r="I60" s="117">
        <f>Data!H37</f>
        <v>985</v>
      </c>
      <c r="J60" s="117">
        <f>Data!I37</f>
        <v>985</v>
      </c>
      <c r="K60" s="118">
        <f>Data!J37</f>
        <v>89</v>
      </c>
      <c r="L60" s="74">
        <f t="shared" si="5"/>
        <v>7738</v>
      </c>
      <c r="M60" s="93" t="s">
        <v>379</v>
      </c>
      <c r="N60" s="77"/>
      <c r="O60" s="74"/>
      <c r="P60" s="74"/>
    </row>
    <row r="61" spans="1:16" x14ac:dyDescent="0.2">
      <c r="B61" s="101" t="s">
        <v>7</v>
      </c>
      <c r="C61" s="102">
        <f>SUM(C54:C60)</f>
        <v>61838</v>
      </c>
      <c r="D61" s="102">
        <f>SUM(D54:D60)</f>
        <v>61838</v>
      </c>
      <c r="E61" s="102">
        <f>SUM(E54:E60)</f>
        <v>0</v>
      </c>
      <c r="F61" s="102">
        <f>SUM(F54:F60)</f>
        <v>54928</v>
      </c>
      <c r="G61" s="102">
        <f t="shared" ref="G61:L61" si="6">SUM(G54:G60)</f>
        <v>54928</v>
      </c>
      <c r="H61" s="102">
        <f t="shared" si="6"/>
        <v>61838</v>
      </c>
      <c r="I61" s="102">
        <f t="shared" si="6"/>
        <v>6910</v>
      </c>
      <c r="J61" s="102">
        <f t="shared" si="6"/>
        <v>6910</v>
      </c>
      <c r="K61" s="123">
        <f>(G61/D61)*100</f>
        <v>88.825641191500367</v>
      </c>
      <c r="L61" s="102">
        <f t="shared" si="6"/>
        <v>54928</v>
      </c>
      <c r="N61" s="77"/>
      <c r="O61" s="74"/>
      <c r="P61" s="127"/>
    </row>
    <row r="62" spans="1:16" x14ac:dyDescent="0.2">
      <c r="C62" s="73"/>
      <c r="D62" s="73"/>
      <c r="E62" s="73"/>
      <c r="F62" s="73"/>
      <c r="G62" s="73"/>
      <c r="H62" s="73"/>
      <c r="I62" s="73"/>
      <c r="J62" s="73"/>
      <c r="K62" s="106"/>
      <c r="L62" s="73"/>
      <c r="N62" s="77"/>
      <c r="O62" s="74"/>
      <c r="P62" s="74"/>
    </row>
    <row r="63" spans="1:16" x14ac:dyDescent="0.2">
      <c r="B63" s="91" t="s">
        <v>8</v>
      </c>
      <c r="C63" s="73"/>
      <c r="D63" s="73"/>
      <c r="E63" s="73"/>
      <c r="F63" s="73"/>
      <c r="G63" s="73"/>
      <c r="H63" s="73"/>
      <c r="I63" s="73"/>
      <c r="J63" s="73"/>
      <c r="K63" s="106"/>
      <c r="L63" s="73"/>
      <c r="N63" s="77"/>
      <c r="O63" s="74"/>
      <c r="P63" s="74"/>
    </row>
    <row r="64" spans="1:16" x14ac:dyDescent="0.2">
      <c r="A64" s="97" t="s">
        <v>260</v>
      </c>
      <c r="B64" s="93" t="s">
        <v>269</v>
      </c>
      <c r="C64" s="73">
        <v>16111</v>
      </c>
      <c r="D64" s="117">
        <f>Data!C41</f>
        <v>16111</v>
      </c>
      <c r="E64" s="117">
        <f>Data!D41</f>
        <v>0</v>
      </c>
      <c r="F64" s="117">
        <f>Data!E41</f>
        <v>14241</v>
      </c>
      <c r="G64" s="117">
        <f>Data!F41</f>
        <v>14241</v>
      </c>
      <c r="H64" s="117">
        <f>Data!G41</f>
        <v>16111</v>
      </c>
      <c r="I64" s="117">
        <f>Data!H41</f>
        <v>1870</v>
      </c>
      <c r="J64" s="117">
        <f>Data!I41</f>
        <v>1870</v>
      </c>
      <c r="K64" s="118">
        <f>Data!J41</f>
        <v>88</v>
      </c>
      <c r="L64" s="74">
        <f>G64</f>
        <v>14241</v>
      </c>
      <c r="M64" s="93"/>
      <c r="N64" s="77"/>
      <c r="O64" s="74"/>
      <c r="P64" s="74"/>
    </row>
    <row r="65" spans="1:16" x14ac:dyDescent="0.2">
      <c r="A65" s="97" t="s">
        <v>260</v>
      </c>
      <c r="B65" s="93" t="s">
        <v>270</v>
      </c>
      <c r="C65" s="73">
        <v>38232</v>
      </c>
      <c r="D65" s="117">
        <f>Data!C42</f>
        <v>38232</v>
      </c>
      <c r="E65" s="117">
        <f>Data!D42</f>
        <v>0</v>
      </c>
      <c r="F65" s="117">
        <f>Data!E42</f>
        <v>26917</v>
      </c>
      <c r="G65" s="117">
        <f>Data!F42</f>
        <v>26917</v>
      </c>
      <c r="H65" s="117">
        <f>Data!G42</f>
        <v>38232</v>
      </c>
      <c r="I65" s="117">
        <f>Data!H42</f>
        <v>11315</v>
      </c>
      <c r="J65" s="117">
        <f>Data!I42</f>
        <v>11315</v>
      </c>
      <c r="K65" s="118">
        <f>Data!J42</f>
        <v>70</v>
      </c>
      <c r="L65" s="74">
        <f t="shared" ref="L65:L74" si="7">G65</f>
        <v>26917</v>
      </c>
      <c r="M65" s="93"/>
      <c r="N65" s="77"/>
      <c r="O65" s="74"/>
      <c r="P65" s="74"/>
    </row>
    <row r="66" spans="1:16" x14ac:dyDescent="0.2">
      <c r="A66" s="97" t="s">
        <v>261</v>
      </c>
      <c r="B66" s="93" t="s">
        <v>271</v>
      </c>
      <c r="C66" s="73">
        <v>9900</v>
      </c>
      <c r="D66" s="117">
        <f>Data!C43</f>
        <v>9900</v>
      </c>
      <c r="E66" s="117">
        <f>Data!D43</f>
        <v>0</v>
      </c>
      <c r="F66" s="117">
        <f>Data!E43</f>
        <v>9723</v>
      </c>
      <c r="G66" s="117">
        <f>Data!F43</f>
        <v>9723</v>
      </c>
      <c r="H66" s="117">
        <f>Data!G43</f>
        <v>9900</v>
      </c>
      <c r="I66" s="117">
        <f>Data!H43</f>
        <v>177</v>
      </c>
      <c r="J66" s="117">
        <f>Data!I43</f>
        <v>177</v>
      </c>
      <c r="K66" s="118">
        <f>Data!J43</f>
        <v>98</v>
      </c>
      <c r="L66" s="74">
        <f t="shared" si="7"/>
        <v>9723</v>
      </c>
      <c r="M66" s="93" t="s">
        <v>380</v>
      </c>
      <c r="N66" s="77"/>
      <c r="O66" s="74"/>
      <c r="P66" s="74"/>
    </row>
    <row r="67" spans="1:16" x14ac:dyDescent="0.2">
      <c r="A67" s="97" t="s">
        <v>262</v>
      </c>
      <c r="B67" s="93" t="s">
        <v>290</v>
      </c>
      <c r="C67" s="73">
        <v>11807</v>
      </c>
      <c r="D67" s="117">
        <f>Data!C44</f>
        <v>11807</v>
      </c>
      <c r="E67" s="117">
        <f>Data!D44</f>
        <v>0</v>
      </c>
      <c r="F67" s="117">
        <f>Data!E44</f>
        <v>7552</v>
      </c>
      <c r="G67" s="117">
        <f>Data!F44</f>
        <v>7552</v>
      </c>
      <c r="H67" s="117">
        <f>Data!G44</f>
        <v>11807</v>
      </c>
      <c r="I67" s="117">
        <f>Data!H44</f>
        <v>4255</v>
      </c>
      <c r="J67" s="117">
        <f>Data!I44</f>
        <v>4255</v>
      </c>
      <c r="K67" s="118">
        <f>Data!J44</f>
        <v>64</v>
      </c>
      <c r="L67" s="74">
        <f t="shared" si="7"/>
        <v>7552</v>
      </c>
      <c r="M67" s="93"/>
      <c r="N67" s="77"/>
      <c r="O67" s="74"/>
      <c r="P67" s="74"/>
    </row>
    <row r="68" spans="1:16" x14ac:dyDescent="0.2">
      <c r="A68" s="97" t="s">
        <v>263</v>
      </c>
      <c r="B68" s="93" t="s">
        <v>272</v>
      </c>
      <c r="C68" s="73">
        <v>5175</v>
      </c>
      <c r="D68" s="117">
        <f>Data!C45</f>
        <v>5175</v>
      </c>
      <c r="E68" s="117">
        <f>Data!D45</f>
        <v>0</v>
      </c>
      <c r="F68" s="117">
        <f>Data!E45</f>
        <v>5150</v>
      </c>
      <c r="G68" s="117">
        <f>Data!F45</f>
        <v>5150</v>
      </c>
      <c r="H68" s="117">
        <f>Data!G45</f>
        <v>5175</v>
      </c>
      <c r="I68" s="117">
        <f>Data!H45</f>
        <v>25</v>
      </c>
      <c r="J68" s="117">
        <f>Data!I45</f>
        <v>25</v>
      </c>
      <c r="K68" s="118">
        <f>Data!J45</f>
        <v>100</v>
      </c>
      <c r="L68" s="74">
        <f t="shared" si="7"/>
        <v>5150</v>
      </c>
      <c r="M68" s="93"/>
      <c r="N68" s="77"/>
      <c r="O68" s="74"/>
      <c r="P68" s="74"/>
    </row>
    <row r="69" spans="1:16" x14ac:dyDescent="0.2">
      <c r="A69" s="97" t="s">
        <v>264</v>
      </c>
      <c r="B69" s="93" t="s">
        <v>273</v>
      </c>
      <c r="C69" s="73">
        <v>0</v>
      </c>
      <c r="D69" s="117">
        <f>Data!C46</f>
        <v>0</v>
      </c>
      <c r="E69" s="117">
        <f>Data!D46</f>
        <v>0</v>
      </c>
      <c r="F69" s="117">
        <f>Data!E46</f>
        <v>380</v>
      </c>
      <c r="G69" s="117">
        <f>Data!F46</f>
        <v>380</v>
      </c>
      <c r="H69" s="117">
        <f>Data!G46</f>
        <v>0</v>
      </c>
      <c r="I69" s="117">
        <f>Data!H46</f>
        <v>-380</v>
      </c>
      <c r="J69" s="117">
        <f>Data!I46</f>
        <v>-380</v>
      </c>
      <c r="K69" s="118">
        <f>Data!J46</f>
        <v>0</v>
      </c>
      <c r="L69" s="74">
        <f t="shared" si="7"/>
        <v>380</v>
      </c>
      <c r="M69" s="93"/>
      <c r="N69" s="77"/>
      <c r="O69" s="74"/>
      <c r="P69" s="74"/>
    </row>
    <row r="70" spans="1:16" x14ac:dyDescent="0.2">
      <c r="A70" s="97" t="s">
        <v>265</v>
      </c>
      <c r="B70" s="93" t="s">
        <v>274</v>
      </c>
      <c r="C70" s="73">
        <v>48267</v>
      </c>
      <c r="D70" s="117">
        <f>Data!C47</f>
        <v>48267</v>
      </c>
      <c r="E70" s="117">
        <f>Data!D47</f>
        <v>0</v>
      </c>
      <c r="F70" s="117">
        <f>Data!E47</f>
        <v>49502</v>
      </c>
      <c r="G70" s="117">
        <f>Data!F47</f>
        <v>49502</v>
      </c>
      <c r="H70" s="117">
        <f>Data!G47</f>
        <v>48267</v>
      </c>
      <c r="I70" s="117">
        <f>Data!H47</f>
        <v>-1235</v>
      </c>
      <c r="J70" s="117">
        <f>Data!I47</f>
        <v>-1235</v>
      </c>
      <c r="K70" s="118">
        <f>Data!J47</f>
        <v>103</v>
      </c>
      <c r="L70" s="74">
        <f t="shared" si="7"/>
        <v>49502</v>
      </c>
      <c r="M70" s="93" t="s">
        <v>351</v>
      </c>
      <c r="N70" s="77"/>
      <c r="O70" s="74"/>
      <c r="P70" s="74"/>
    </row>
    <row r="71" spans="1:16" x14ac:dyDescent="0.2">
      <c r="A71" s="97" t="s">
        <v>268</v>
      </c>
      <c r="B71" s="93" t="s">
        <v>275</v>
      </c>
      <c r="C71" s="73">
        <v>2205</v>
      </c>
      <c r="D71" s="117">
        <f>Data!C48</f>
        <v>2205</v>
      </c>
      <c r="E71" s="117">
        <f>Data!D48</f>
        <v>0</v>
      </c>
      <c r="F71" s="117">
        <f>Data!E48</f>
        <v>13928</v>
      </c>
      <c r="G71" s="117">
        <f>Data!F48</f>
        <v>13928</v>
      </c>
      <c r="H71" s="117">
        <f>Data!G48</f>
        <v>2205</v>
      </c>
      <c r="I71" s="117">
        <f>Data!H48</f>
        <v>-11723</v>
      </c>
      <c r="J71" s="117">
        <f>Data!I48</f>
        <v>-11723</v>
      </c>
      <c r="K71" s="118">
        <f>Data!J48</f>
        <v>632</v>
      </c>
      <c r="L71" s="74">
        <f t="shared" si="7"/>
        <v>13928</v>
      </c>
      <c r="M71" s="119" t="s">
        <v>364</v>
      </c>
      <c r="N71" s="77"/>
      <c r="O71" s="74"/>
      <c r="P71" s="74"/>
    </row>
    <row r="72" spans="1:16" x14ac:dyDescent="0.2">
      <c r="A72" s="97" t="s">
        <v>266</v>
      </c>
      <c r="B72" s="93" t="s">
        <v>276</v>
      </c>
      <c r="C72" s="73">
        <v>13647</v>
      </c>
      <c r="D72" s="117">
        <f>Data!C49</f>
        <v>13647</v>
      </c>
      <c r="E72" s="117">
        <f>Data!D49</f>
        <v>0</v>
      </c>
      <c r="F72" s="117">
        <f>Data!E49</f>
        <v>17849</v>
      </c>
      <c r="G72" s="117">
        <f>Data!F49</f>
        <v>17849</v>
      </c>
      <c r="H72" s="117">
        <f>Data!G49</f>
        <v>13647</v>
      </c>
      <c r="I72" s="117">
        <f>Data!H49</f>
        <v>-4202</v>
      </c>
      <c r="J72" s="117">
        <f>Data!I49</f>
        <v>-4202</v>
      </c>
      <c r="K72" s="118">
        <f>Data!J49</f>
        <v>131</v>
      </c>
      <c r="L72" s="74">
        <f t="shared" si="7"/>
        <v>17849</v>
      </c>
      <c r="M72" s="128"/>
      <c r="N72" s="77"/>
      <c r="O72" s="74"/>
      <c r="P72" s="74"/>
    </row>
    <row r="73" spans="1:16" x14ac:dyDescent="0.2">
      <c r="A73" s="97" t="s">
        <v>267</v>
      </c>
      <c r="B73" s="93" t="s">
        <v>277</v>
      </c>
      <c r="C73" s="73">
        <v>28336</v>
      </c>
      <c r="D73" s="117">
        <f>Data!C50</f>
        <v>28336</v>
      </c>
      <c r="E73" s="117">
        <f>Data!D50</f>
        <v>0</v>
      </c>
      <c r="F73" s="117">
        <f>Data!E50</f>
        <v>29549</v>
      </c>
      <c r="G73" s="117">
        <f>Data!F50</f>
        <v>29549</v>
      </c>
      <c r="H73" s="117">
        <f>Data!G50</f>
        <v>28336</v>
      </c>
      <c r="I73" s="117">
        <f>Data!H50</f>
        <v>-1213</v>
      </c>
      <c r="J73" s="117">
        <f>Data!I50</f>
        <v>-1213</v>
      </c>
      <c r="K73" s="118">
        <f>Data!J50</f>
        <v>104</v>
      </c>
      <c r="L73" s="74">
        <f t="shared" si="7"/>
        <v>29549</v>
      </c>
      <c r="M73" s="93"/>
      <c r="N73" s="97"/>
      <c r="O73" s="74"/>
      <c r="P73" s="74"/>
    </row>
    <row r="74" spans="1:16" x14ac:dyDescent="0.2">
      <c r="A74" s="97" t="s">
        <v>289</v>
      </c>
      <c r="B74" s="93" t="s">
        <v>278</v>
      </c>
      <c r="C74" s="129">
        <v>13200</v>
      </c>
      <c r="D74" s="130">
        <f>Data!C51</f>
        <v>13200</v>
      </c>
      <c r="E74" s="130">
        <f>Data!D51</f>
        <v>0</v>
      </c>
      <c r="F74" s="130">
        <f>Data!E51</f>
        <v>2511</v>
      </c>
      <c r="G74" s="130">
        <f>Data!F51</f>
        <v>2511</v>
      </c>
      <c r="H74" s="130">
        <f>Data!G51</f>
        <v>13200</v>
      </c>
      <c r="I74" s="130">
        <f>Data!H51</f>
        <v>10689</v>
      </c>
      <c r="J74" s="130">
        <f>Data!I51</f>
        <v>10689</v>
      </c>
      <c r="K74" s="131">
        <f>Data!J51</f>
        <v>19</v>
      </c>
      <c r="L74" s="74">
        <f t="shared" si="7"/>
        <v>2511</v>
      </c>
      <c r="M74" s="93"/>
      <c r="N74" s="77"/>
      <c r="O74" s="74"/>
      <c r="P74" s="74"/>
    </row>
    <row r="75" spans="1:16" x14ac:dyDescent="0.2">
      <c r="B75" s="101" t="s">
        <v>9</v>
      </c>
      <c r="C75" s="102">
        <f t="shared" ref="C75:J75" si="8">SUM(C64:C74)</f>
        <v>186880</v>
      </c>
      <c r="D75" s="102">
        <f t="shared" si="8"/>
        <v>186880</v>
      </c>
      <c r="E75" s="102">
        <f t="shared" si="8"/>
        <v>0</v>
      </c>
      <c r="F75" s="102">
        <f t="shared" si="8"/>
        <v>177302</v>
      </c>
      <c r="G75" s="102">
        <f t="shared" si="8"/>
        <v>177302</v>
      </c>
      <c r="H75" s="102">
        <f t="shared" si="8"/>
        <v>186880</v>
      </c>
      <c r="I75" s="102">
        <f t="shared" si="8"/>
        <v>9578</v>
      </c>
      <c r="J75" s="102">
        <f t="shared" si="8"/>
        <v>9578</v>
      </c>
      <c r="K75" s="132">
        <f>(G75/D75)*100</f>
        <v>94.874785958904113</v>
      </c>
      <c r="L75" s="102">
        <f>SUM(L64:L74)</f>
        <v>177302</v>
      </c>
      <c r="N75" s="77"/>
      <c r="O75" s="74"/>
      <c r="P75" s="127"/>
    </row>
    <row r="76" spans="1:16" x14ac:dyDescent="0.2">
      <c r="B76" s="91"/>
      <c r="C76" s="129"/>
      <c r="D76" s="129"/>
      <c r="E76" s="129"/>
      <c r="F76" s="129"/>
      <c r="G76" s="129"/>
      <c r="H76" s="129"/>
      <c r="I76" s="129"/>
      <c r="J76" s="129"/>
      <c r="K76" s="133"/>
      <c r="L76" s="129"/>
      <c r="N76" s="77"/>
      <c r="O76" s="74"/>
    </row>
    <row r="77" spans="1:16" x14ac:dyDescent="0.2">
      <c r="B77" s="101" t="s">
        <v>25</v>
      </c>
      <c r="C77" s="102">
        <f t="shared" ref="C77:J77" si="9">C51+C61+C75</f>
        <v>1211291</v>
      </c>
      <c r="D77" s="102">
        <f t="shared" si="9"/>
        <v>1211291</v>
      </c>
      <c r="E77" s="102">
        <f t="shared" si="9"/>
        <v>0</v>
      </c>
      <c r="F77" s="102">
        <f t="shared" si="9"/>
        <v>1197029</v>
      </c>
      <c r="G77" s="102">
        <f t="shared" si="9"/>
        <v>1197029</v>
      </c>
      <c r="H77" s="102">
        <f t="shared" si="9"/>
        <v>1211291</v>
      </c>
      <c r="I77" s="102">
        <f t="shared" si="9"/>
        <v>14262</v>
      </c>
      <c r="J77" s="102">
        <f t="shared" si="9"/>
        <v>14262</v>
      </c>
      <c r="K77" s="134">
        <f>(G77/D77)*100</f>
        <v>98.822578554616527</v>
      </c>
      <c r="L77" s="102">
        <f>L51+L61+L75</f>
        <v>1197029</v>
      </c>
      <c r="N77" s="77"/>
      <c r="O77" s="74"/>
      <c r="P77" s="135"/>
    </row>
    <row r="78" spans="1:16" x14ac:dyDescent="0.2">
      <c r="B78" s="114"/>
      <c r="C78" s="115"/>
      <c r="D78" s="115"/>
      <c r="E78" s="115"/>
      <c r="F78" s="115"/>
      <c r="G78" s="115"/>
      <c r="H78" s="115"/>
      <c r="I78" s="115"/>
      <c r="J78" s="115"/>
      <c r="K78" s="133"/>
      <c r="L78" s="115"/>
      <c r="N78" s="77"/>
      <c r="O78" s="77"/>
    </row>
    <row r="79" spans="1:16" x14ac:dyDescent="0.2">
      <c r="B79" s="91"/>
      <c r="C79" s="129"/>
      <c r="D79" s="129"/>
      <c r="E79" s="129"/>
      <c r="F79" s="129"/>
      <c r="G79" s="129"/>
      <c r="H79" s="129"/>
      <c r="I79" s="129"/>
      <c r="J79" s="129"/>
      <c r="K79" s="133"/>
      <c r="L79" s="129"/>
      <c r="N79" s="77"/>
      <c r="O79" s="77"/>
    </row>
    <row r="80" spans="1:16" x14ac:dyDescent="0.2">
      <c r="B80" s="91" t="s">
        <v>22</v>
      </c>
      <c r="C80" s="129"/>
      <c r="D80" s="129"/>
      <c r="E80" s="129"/>
      <c r="F80" s="129"/>
      <c r="G80" s="129"/>
      <c r="H80" s="129"/>
      <c r="I80" s="129"/>
      <c r="J80" s="129"/>
      <c r="K80" s="133"/>
      <c r="L80" s="129"/>
      <c r="N80" s="77"/>
      <c r="O80" s="77"/>
    </row>
    <row r="81" spans="2:15" x14ac:dyDescent="0.2">
      <c r="B81" s="76" t="s">
        <v>14</v>
      </c>
      <c r="C81" s="129">
        <v>0</v>
      </c>
      <c r="D81" s="129">
        <f>Data!C57</f>
        <v>0</v>
      </c>
      <c r="E81" s="129">
        <f>Data!D57</f>
        <v>0</v>
      </c>
      <c r="F81" s="129">
        <f>Data!E57</f>
        <v>0</v>
      </c>
      <c r="G81" s="129">
        <f>Data!F57</f>
        <v>0</v>
      </c>
      <c r="H81" s="129">
        <f>Data!G57</f>
        <v>0</v>
      </c>
      <c r="I81" s="129">
        <f>Data!H57</f>
        <v>0</v>
      </c>
      <c r="J81" s="129">
        <f>Data!I57</f>
        <v>0</v>
      </c>
      <c r="K81" s="133">
        <f>Data!J57</f>
        <v>0</v>
      </c>
      <c r="L81" s="129"/>
      <c r="N81" s="77"/>
      <c r="O81" s="77"/>
    </row>
    <row r="82" spans="2:15" x14ac:dyDescent="0.2">
      <c r="B82" s="76" t="s">
        <v>18</v>
      </c>
      <c r="C82" s="129">
        <f>C36-C77</f>
        <v>71887</v>
      </c>
      <c r="D82" s="129">
        <f>Data!C58</f>
        <v>71887</v>
      </c>
      <c r="E82" s="129">
        <f>Data!D58</f>
        <v>0</v>
      </c>
      <c r="F82" s="129">
        <f>Data!E58</f>
        <v>0</v>
      </c>
      <c r="G82" s="129">
        <f>Data!F58</f>
        <v>0</v>
      </c>
      <c r="H82" s="129">
        <f>Data!G58</f>
        <v>71887</v>
      </c>
      <c r="I82" s="129">
        <f>Data!H58</f>
        <v>71887</v>
      </c>
      <c r="J82" s="129">
        <f>Data!I58</f>
        <v>71887</v>
      </c>
      <c r="K82" s="133">
        <f>Data!J58</f>
        <v>0</v>
      </c>
      <c r="L82" s="136">
        <v>71887</v>
      </c>
      <c r="N82" s="77"/>
      <c r="O82" s="77"/>
    </row>
    <row r="83" spans="2:15" x14ac:dyDescent="0.2">
      <c r="C83" s="129"/>
      <c r="D83" s="129"/>
      <c r="E83" s="129"/>
      <c r="F83" s="129"/>
      <c r="G83" s="129"/>
      <c r="H83" s="129"/>
      <c r="I83" s="129"/>
      <c r="J83" s="129"/>
      <c r="K83" s="133"/>
      <c r="L83" s="129"/>
      <c r="N83" s="77"/>
      <c r="O83" s="77"/>
    </row>
    <row r="84" spans="2:15" x14ac:dyDescent="0.2">
      <c r="B84" s="101" t="s">
        <v>17</v>
      </c>
      <c r="C84" s="102">
        <f t="shared" ref="C84:J84" si="10">C77+C81+C82</f>
        <v>1283178</v>
      </c>
      <c r="D84" s="102">
        <f t="shared" si="10"/>
        <v>1283178</v>
      </c>
      <c r="E84" s="102">
        <f t="shared" si="10"/>
        <v>0</v>
      </c>
      <c r="F84" s="102">
        <f t="shared" si="10"/>
        <v>1197029</v>
      </c>
      <c r="G84" s="102">
        <f t="shared" si="10"/>
        <v>1197029</v>
      </c>
      <c r="H84" s="102">
        <f t="shared" si="10"/>
        <v>1283178</v>
      </c>
      <c r="I84" s="102">
        <f t="shared" si="10"/>
        <v>86149</v>
      </c>
      <c r="J84" s="102">
        <f t="shared" si="10"/>
        <v>86149</v>
      </c>
      <c r="K84" s="113">
        <f>G84/D84</f>
        <v>0.93286278287190083</v>
      </c>
      <c r="L84" s="102">
        <f>L77+L81+L82</f>
        <v>1268916</v>
      </c>
      <c r="N84" s="77"/>
      <c r="O84" s="77"/>
    </row>
    <row r="85" spans="2:15" x14ac:dyDescent="0.2">
      <c r="B85" s="91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N85" s="77"/>
      <c r="O85" s="77"/>
    </row>
    <row r="86" spans="2:15" x14ac:dyDescent="0.2">
      <c r="B86" s="91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N86" s="77"/>
      <c r="O86" s="77"/>
    </row>
    <row r="87" spans="2:15" ht="15.75" x14ac:dyDescent="0.25">
      <c r="B87" s="137" t="s">
        <v>35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N87" s="77"/>
      <c r="O87" s="77"/>
    </row>
    <row r="88" spans="2:15" x14ac:dyDescent="0.2">
      <c r="B88" s="91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N88" s="77"/>
      <c r="O88" s="77"/>
    </row>
    <row r="89" spans="2:15" x14ac:dyDescent="0.2">
      <c r="B89" s="76" t="s">
        <v>63</v>
      </c>
      <c r="C89" s="129">
        <f>C36-C7-C8-C9-C77</f>
        <v>-93246</v>
      </c>
      <c r="D89" s="129">
        <f>D36-D7-D8-D9-D77</f>
        <v>-69106.85999999987</v>
      </c>
      <c r="E89" s="129"/>
      <c r="F89" s="129"/>
      <c r="G89" s="129"/>
      <c r="H89" s="129"/>
      <c r="I89" s="129"/>
      <c r="J89" s="129"/>
      <c r="K89" s="129"/>
      <c r="L89" s="129">
        <f>L36-L7-L8-L9-L77</f>
        <v>-48946.85999999987</v>
      </c>
      <c r="N89" s="77"/>
      <c r="O89" s="77"/>
    </row>
    <row r="90" spans="2:15" x14ac:dyDescent="0.2"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N90" s="77"/>
      <c r="O90" s="77"/>
    </row>
    <row r="91" spans="2:15" x14ac:dyDescent="0.2">
      <c r="B91" s="108" t="s">
        <v>341</v>
      </c>
      <c r="C91" s="129">
        <f>C7</f>
        <v>10000</v>
      </c>
      <c r="D91" s="129">
        <v>10000</v>
      </c>
      <c r="E91" s="129"/>
      <c r="F91" s="129"/>
      <c r="G91" s="129"/>
      <c r="H91" s="129"/>
      <c r="I91" s="129"/>
      <c r="J91" s="129"/>
      <c r="K91" s="129"/>
      <c r="L91" s="129">
        <f>L7</f>
        <v>10000</v>
      </c>
      <c r="N91" s="77"/>
      <c r="O91" s="77"/>
    </row>
    <row r="92" spans="2:15" x14ac:dyDescent="0.2">
      <c r="C92" s="129"/>
      <c r="D92" s="129"/>
      <c r="E92" s="129"/>
      <c r="F92" s="129"/>
      <c r="G92" s="129"/>
      <c r="H92" s="129"/>
      <c r="I92" s="129"/>
      <c r="J92" s="129"/>
      <c r="K92" s="129"/>
      <c r="L92" s="129"/>
    </row>
    <row r="93" spans="2:15" x14ac:dyDescent="0.2">
      <c r="B93" s="76" t="s">
        <v>38</v>
      </c>
      <c r="C93" s="129">
        <f>C9</f>
        <v>135613</v>
      </c>
      <c r="D93" s="129">
        <f>D9</f>
        <v>135613</v>
      </c>
      <c r="E93" s="129"/>
      <c r="F93" s="129"/>
      <c r="G93" s="129"/>
      <c r="H93" s="129"/>
      <c r="I93" s="129"/>
      <c r="J93" s="129"/>
      <c r="K93" s="129"/>
      <c r="L93" s="73">
        <f>L9</f>
        <v>135613</v>
      </c>
    </row>
    <row r="94" spans="2:15" x14ac:dyDescent="0.2">
      <c r="C94" s="129"/>
      <c r="D94" s="129"/>
      <c r="E94" s="129"/>
      <c r="F94" s="129"/>
      <c r="G94" s="129"/>
      <c r="H94" s="129"/>
      <c r="I94" s="129"/>
      <c r="J94" s="129"/>
      <c r="K94" s="129"/>
      <c r="L94" s="129"/>
    </row>
    <row r="95" spans="2:15" x14ac:dyDescent="0.2">
      <c r="B95" s="76" t="s">
        <v>39</v>
      </c>
      <c r="C95" s="129">
        <f>C8</f>
        <v>19520</v>
      </c>
      <c r="D95" s="129">
        <f>D8</f>
        <v>19520</v>
      </c>
      <c r="E95" s="129"/>
      <c r="F95" s="129"/>
      <c r="G95" s="129"/>
      <c r="H95" s="129"/>
      <c r="I95" s="129"/>
      <c r="J95" s="129"/>
      <c r="K95" s="129"/>
      <c r="L95" s="129">
        <f>L8</f>
        <v>19520</v>
      </c>
    </row>
    <row r="96" spans="2:15" x14ac:dyDescent="0.2">
      <c r="C96" s="130"/>
      <c r="D96" s="129"/>
      <c r="E96" s="129"/>
      <c r="F96" s="129"/>
      <c r="G96" s="129"/>
      <c r="H96" s="129"/>
      <c r="I96" s="129"/>
      <c r="J96" s="129"/>
      <c r="K96" s="129"/>
      <c r="L96" s="129"/>
    </row>
    <row r="97" spans="1:13" ht="13.5" thickBot="1" x14ac:dyDescent="0.25">
      <c r="B97" s="76" t="s">
        <v>31</v>
      </c>
      <c r="C97" s="138">
        <f>SUM(C89:C95)</f>
        <v>71887</v>
      </c>
      <c r="D97" s="138">
        <f>SUM(D89:D95)</f>
        <v>96026.14000000013</v>
      </c>
      <c r="E97" s="129"/>
      <c r="F97" s="129"/>
      <c r="G97" s="129"/>
      <c r="H97" s="129"/>
      <c r="I97" s="129"/>
      <c r="J97" s="129"/>
      <c r="K97" s="129"/>
      <c r="L97" s="138">
        <f>SUM(L89:L95)</f>
        <v>116186.14000000013</v>
      </c>
      <c r="M97" s="93"/>
    </row>
    <row r="98" spans="1:13" ht="13.5" thickTop="1" x14ac:dyDescent="0.2">
      <c r="C98" s="115"/>
      <c r="D98" s="115"/>
      <c r="E98" s="129"/>
      <c r="F98" s="129"/>
      <c r="G98" s="129"/>
      <c r="H98" s="129"/>
      <c r="I98" s="129"/>
      <c r="J98" s="129"/>
      <c r="K98" s="129"/>
      <c r="L98" s="115"/>
      <c r="M98" s="93"/>
    </row>
    <row r="99" spans="1:13" x14ac:dyDescent="0.2">
      <c r="C99" s="129"/>
      <c r="D99" s="129"/>
      <c r="E99" s="129"/>
      <c r="F99" s="129"/>
      <c r="G99" s="129"/>
      <c r="H99" s="129"/>
      <c r="I99" s="129"/>
      <c r="J99" s="129"/>
      <c r="K99" s="129"/>
      <c r="L99" s="129"/>
    </row>
    <row r="100" spans="1:13" ht="18" x14ac:dyDescent="0.25">
      <c r="B100" s="139" t="s">
        <v>16</v>
      </c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</row>
    <row r="101" spans="1:13" x14ac:dyDescent="0.2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</row>
    <row r="102" spans="1:13" x14ac:dyDescent="0.2">
      <c r="B102" s="91" t="s">
        <v>59</v>
      </c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</row>
    <row r="103" spans="1:13" x14ac:dyDescent="0.2">
      <c r="B103" s="93" t="s">
        <v>279</v>
      </c>
      <c r="C103" s="129">
        <v>8787.43</v>
      </c>
      <c r="D103" s="129">
        <v>8787.43</v>
      </c>
      <c r="E103" s="140"/>
      <c r="F103" s="140"/>
      <c r="G103" s="140"/>
      <c r="H103" s="140"/>
      <c r="I103" s="140"/>
      <c r="J103" s="140"/>
      <c r="K103" s="140"/>
      <c r="L103" s="129">
        <v>8787.43</v>
      </c>
    </row>
    <row r="104" spans="1:13" x14ac:dyDescent="0.2">
      <c r="B104" s="93" t="s">
        <v>280</v>
      </c>
      <c r="C104" s="129">
        <v>0</v>
      </c>
      <c r="D104" s="129">
        <v>0</v>
      </c>
      <c r="E104" s="140"/>
      <c r="F104" s="140"/>
      <c r="G104" s="140"/>
      <c r="H104" s="140"/>
      <c r="I104" s="140"/>
      <c r="J104" s="140"/>
      <c r="K104" s="140"/>
      <c r="L104" s="129">
        <v>0</v>
      </c>
    </row>
    <row r="105" spans="1:13" x14ac:dyDescent="0.2">
      <c r="A105" s="97" t="s">
        <v>281</v>
      </c>
      <c r="B105" s="93" t="s">
        <v>282</v>
      </c>
      <c r="C105" s="129">
        <v>6774</v>
      </c>
      <c r="D105" s="141">
        <v>6887.91</v>
      </c>
      <c r="E105" s="140"/>
      <c r="F105" s="140"/>
      <c r="G105" s="140"/>
      <c r="H105" s="140"/>
      <c r="I105" s="129"/>
      <c r="J105" s="140"/>
      <c r="K105" s="140"/>
      <c r="L105" s="141">
        <v>6887.91</v>
      </c>
      <c r="M105" s="93" t="s">
        <v>363</v>
      </c>
    </row>
    <row r="106" spans="1:13" x14ac:dyDescent="0.2">
      <c r="A106" s="97" t="s">
        <v>281</v>
      </c>
      <c r="B106" s="93" t="s">
        <v>283</v>
      </c>
      <c r="C106" s="129">
        <v>0</v>
      </c>
      <c r="D106" s="129">
        <v>0</v>
      </c>
      <c r="E106" s="140"/>
      <c r="F106" s="140"/>
      <c r="G106" s="140"/>
      <c r="H106" s="140"/>
      <c r="I106" s="140"/>
      <c r="J106" s="140"/>
      <c r="K106" s="140"/>
      <c r="L106" s="129">
        <v>0</v>
      </c>
    </row>
    <row r="107" spans="1:13" x14ac:dyDescent="0.2">
      <c r="B107" s="101" t="s">
        <v>20</v>
      </c>
      <c r="C107" s="102">
        <f>SUM(C103:C106)</f>
        <v>15561.43</v>
      </c>
      <c r="D107" s="102">
        <f>SUM(D103:D106)</f>
        <v>15675.34</v>
      </c>
      <c r="E107" s="140"/>
      <c r="F107" s="140"/>
      <c r="G107" s="140"/>
      <c r="H107" s="140"/>
      <c r="I107" s="140"/>
      <c r="J107" s="140"/>
      <c r="K107" s="140"/>
      <c r="L107" s="102">
        <f>SUM(L103:L106)</f>
        <v>15675.34</v>
      </c>
    </row>
    <row r="108" spans="1:13" x14ac:dyDescent="0.2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</row>
    <row r="109" spans="1:13" x14ac:dyDescent="0.2">
      <c r="B109" s="91" t="s">
        <v>60</v>
      </c>
      <c r="C109" s="140"/>
      <c r="D109" s="140"/>
      <c r="E109" s="140"/>
      <c r="F109" s="140"/>
      <c r="G109" s="140"/>
      <c r="H109" s="140"/>
      <c r="I109" s="140"/>
      <c r="J109" s="140"/>
      <c r="K109" s="140"/>
      <c r="L109" s="142"/>
    </row>
    <row r="110" spans="1:13" x14ac:dyDescent="0.2">
      <c r="A110" s="97" t="s">
        <v>281</v>
      </c>
      <c r="B110" s="93" t="s">
        <v>303</v>
      </c>
      <c r="C110" s="129">
        <v>0</v>
      </c>
      <c r="D110" s="129">
        <f>Data!C62</f>
        <v>0</v>
      </c>
      <c r="E110" s="129">
        <f>Data!D62</f>
        <v>0</v>
      </c>
      <c r="F110" s="129">
        <f>Data!E62</f>
        <v>0</v>
      </c>
      <c r="G110" s="129">
        <f>Data!F62</f>
        <v>0</v>
      </c>
      <c r="H110" s="129">
        <f>Data!G62</f>
        <v>0</v>
      </c>
      <c r="I110" s="129">
        <f>Data!H62</f>
        <v>0</v>
      </c>
      <c r="J110" s="129">
        <f>Data!I62</f>
        <v>0</v>
      </c>
      <c r="K110" s="129">
        <f>Data!J62</f>
        <v>0</v>
      </c>
      <c r="L110" s="129">
        <v>0</v>
      </c>
    </row>
    <row r="111" spans="1:13" x14ac:dyDescent="0.2">
      <c r="A111" s="97" t="s">
        <v>284</v>
      </c>
      <c r="B111" s="93" t="s">
        <v>285</v>
      </c>
      <c r="C111" s="129">
        <v>0</v>
      </c>
      <c r="D111" s="129">
        <f>Data!C63</f>
        <v>0</v>
      </c>
      <c r="E111" s="129">
        <f>Data!D63</f>
        <v>0</v>
      </c>
      <c r="F111" s="129">
        <f>Data!E63</f>
        <v>0</v>
      </c>
      <c r="G111" s="129">
        <f>Data!F63</f>
        <v>0</v>
      </c>
      <c r="H111" s="129">
        <f>Data!G63</f>
        <v>0</v>
      </c>
      <c r="I111" s="129">
        <f>Data!H63</f>
        <v>0</v>
      </c>
      <c r="J111" s="129">
        <f>Data!I63</f>
        <v>0</v>
      </c>
      <c r="K111" s="129">
        <f>Data!J63</f>
        <v>0</v>
      </c>
      <c r="L111" s="129">
        <v>0</v>
      </c>
    </row>
    <row r="112" spans="1:13" x14ac:dyDescent="0.2">
      <c r="A112" s="97" t="s">
        <v>286</v>
      </c>
      <c r="B112" s="93" t="s">
        <v>278</v>
      </c>
      <c r="C112" s="129">
        <v>13200</v>
      </c>
      <c r="D112" s="129">
        <v>2511</v>
      </c>
      <c r="E112" s="129">
        <f>Data!D64</f>
        <v>0</v>
      </c>
      <c r="F112" s="129">
        <f>Data!E64</f>
        <v>2511</v>
      </c>
      <c r="G112" s="129">
        <f>Data!F64</f>
        <v>2511</v>
      </c>
      <c r="H112" s="129">
        <f>Data!G64</f>
        <v>13200</v>
      </c>
      <c r="I112" s="129">
        <f>Data!H64</f>
        <v>10689</v>
      </c>
      <c r="J112" s="129">
        <f>Data!I64</f>
        <v>10689</v>
      </c>
      <c r="K112" s="129">
        <f>Data!J64</f>
        <v>19</v>
      </c>
      <c r="L112" s="129">
        <v>13200</v>
      </c>
    </row>
    <row r="113" spans="1:13" x14ac:dyDescent="0.2">
      <c r="B113" s="101" t="s">
        <v>26</v>
      </c>
      <c r="C113" s="102">
        <f t="shared" ref="C113:J113" si="11">SUM(C110:C112)</f>
        <v>13200</v>
      </c>
      <c r="D113" s="102">
        <f t="shared" si="11"/>
        <v>2511</v>
      </c>
      <c r="E113" s="102">
        <f t="shared" si="11"/>
        <v>0</v>
      </c>
      <c r="F113" s="102">
        <f t="shared" si="11"/>
        <v>2511</v>
      </c>
      <c r="G113" s="102">
        <f t="shared" si="11"/>
        <v>2511</v>
      </c>
      <c r="H113" s="102">
        <f t="shared" si="11"/>
        <v>13200</v>
      </c>
      <c r="I113" s="102">
        <f t="shared" si="11"/>
        <v>10689</v>
      </c>
      <c r="J113" s="102">
        <f t="shared" si="11"/>
        <v>10689</v>
      </c>
      <c r="K113" s="102">
        <f>G113/D113</f>
        <v>1</v>
      </c>
      <c r="L113" s="102">
        <f>SUM(L110:L112)</f>
        <v>13200</v>
      </c>
    </row>
    <row r="114" spans="1:13" x14ac:dyDescent="0.2">
      <c r="B114" s="91"/>
      <c r="C114" s="105"/>
      <c r="D114" s="140"/>
      <c r="E114" s="140"/>
      <c r="F114" s="140"/>
      <c r="G114" s="140"/>
      <c r="H114" s="140"/>
      <c r="I114" s="140"/>
      <c r="J114" s="140"/>
      <c r="K114" s="140"/>
      <c r="L114" s="105"/>
    </row>
    <row r="115" spans="1:13" x14ac:dyDescent="0.2">
      <c r="B115" s="101" t="s">
        <v>61</v>
      </c>
      <c r="C115" s="102">
        <f>C107+C113</f>
        <v>28761.43</v>
      </c>
      <c r="D115" s="102">
        <f>D107+D113</f>
        <v>18186.34</v>
      </c>
      <c r="E115" s="102">
        <f>E113</f>
        <v>0</v>
      </c>
      <c r="F115" s="102">
        <f t="shared" ref="F115:J115" si="12">F113</f>
        <v>2511</v>
      </c>
      <c r="G115" s="102">
        <f t="shared" si="12"/>
        <v>2511</v>
      </c>
      <c r="H115" s="102">
        <f t="shared" si="12"/>
        <v>13200</v>
      </c>
      <c r="I115" s="102">
        <f t="shared" si="12"/>
        <v>10689</v>
      </c>
      <c r="J115" s="102">
        <f t="shared" si="12"/>
        <v>10689</v>
      </c>
      <c r="K115" s="102">
        <f>G115/D115</f>
        <v>0.13807066182640376</v>
      </c>
      <c r="L115" s="102">
        <f>L107+L113</f>
        <v>28875.34</v>
      </c>
    </row>
    <row r="116" spans="1:13" x14ac:dyDescent="0.2">
      <c r="B116" s="114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1:13" x14ac:dyDescent="0.2">
      <c r="B117" s="91"/>
      <c r="C117" s="105"/>
      <c r="D117" s="140"/>
      <c r="E117" s="140"/>
      <c r="F117" s="140"/>
      <c r="G117" s="140"/>
      <c r="H117" s="140"/>
      <c r="I117" s="140"/>
      <c r="J117" s="140"/>
      <c r="K117" s="140"/>
      <c r="L117" s="105"/>
    </row>
    <row r="118" spans="1:13" x14ac:dyDescent="0.2">
      <c r="B118" s="91" t="s">
        <v>62</v>
      </c>
      <c r="C118" s="129"/>
      <c r="D118" s="140"/>
      <c r="E118" s="140"/>
      <c r="F118" s="140"/>
      <c r="G118" s="140"/>
      <c r="H118" s="140"/>
      <c r="I118" s="140"/>
      <c r="J118" s="140"/>
      <c r="K118" s="140"/>
      <c r="L118" s="105"/>
    </row>
    <row r="119" spans="1:13" x14ac:dyDescent="0.2">
      <c r="A119" s="77" t="s">
        <v>287</v>
      </c>
      <c r="B119" s="93" t="s">
        <v>336</v>
      </c>
      <c r="C119" s="129">
        <v>0</v>
      </c>
      <c r="D119" s="129">
        <f>Data!C68</f>
        <v>0</v>
      </c>
      <c r="E119" s="129">
        <f>Data!D68</f>
        <v>0</v>
      </c>
      <c r="F119" s="129">
        <f>Data!E68</f>
        <v>0</v>
      </c>
      <c r="G119" s="129">
        <f>Data!F68</f>
        <v>0</v>
      </c>
      <c r="H119" s="129">
        <f>Data!G68</f>
        <v>0</v>
      </c>
      <c r="I119" s="129">
        <f>Data!H68</f>
        <v>0</v>
      </c>
      <c r="J119" s="129">
        <f>Data!I68</f>
        <v>0</v>
      </c>
      <c r="K119" s="129">
        <f>Data!J68</f>
        <v>0</v>
      </c>
      <c r="L119" s="129">
        <v>0</v>
      </c>
    </row>
    <row r="120" spans="1:13" x14ac:dyDescent="0.2">
      <c r="A120" s="77" t="s">
        <v>287</v>
      </c>
      <c r="B120" s="93" t="s">
        <v>335</v>
      </c>
      <c r="C120" s="129">
        <v>13200</v>
      </c>
      <c r="D120" s="129">
        <v>2511</v>
      </c>
      <c r="E120" s="129">
        <f>Data!D69</f>
        <v>0</v>
      </c>
      <c r="F120" s="129">
        <f>Data!E69</f>
        <v>14511</v>
      </c>
      <c r="G120" s="129">
        <f>Data!F69</f>
        <v>14511</v>
      </c>
      <c r="H120" s="129">
        <f>Data!G69</f>
        <v>13200</v>
      </c>
      <c r="I120" s="129">
        <f>Data!H69</f>
        <v>-1311</v>
      </c>
      <c r="J120" s="129">
        <f>Data!I69</f>
        <v>-1311</v>
      </c>
      <c r="K120" s="129">
        <f>Data!J69</f>
        <v>110</v>
      </c>
      <c r="L120" s="129">
        <v>13200</v>
      </c>
      <c r="M120" s="93" t="s">
        <v>365</v>
      </c>
    </row>
    <row r="121" spans="1:13" x14ac:dyDescent="0.2">
      <c r="A121" s="97" t="s">
        <v>304</v>
      </c>
      <c r="B121" s="93" t="s">
        <v>305</v>
      </c>
      <c r="C121" s="129">
        <v>0</v>
      </c>
      <c r="D121" s="129">
        <f>Data!C70</f>
        <v>0</v>
      </c>
      <c r="E121" s="129">
        <f>Data!D70</f>
        <v>0</v>
      </c>
      <c r="F121" s="129">
        <f>Data!E70</f>
        <v>0</v>
      </c>
      <c r="G121" s="129">
        <f>Data!F70</f>
        <v>0</v>
      </c>
      <c r="H121" s="129">
        <f>Data!G70</f>
        <v>0</v>
      </c>
      <c r="I121" s="129">
        <f>Data!H70</f>
        <v>0</v>
      </c>
      <c r="J121" s="129">
        <f>Data!I70</f>
        <v>0</v>
      </c>
      <c r="K121" s="129">
        <f>Data!J70</f>
        <v>0</v>
      </c>
      <c r="L121" s="129">
        <v>0</v>
      </c>
    </row>
    <row r="122" spans="1:13" x14ac:dyDescent="0.2">
      <c r="A122" s="77" t="s">
        <v>288</v>
      </c>
      <c r="B122" s="93" t="s">
        <v>334</v>
      </c>
      <c r="C122" s="129">
        <v>0</v>
      </c>
      <c r="D122" s="129">
        <f>Data!C71</f>
        <v>0</v>
      </c>
      <c r="E122" s="129">
        <f>Data!D71</f>
        <v>0</v>
      </c>
      <c r="F122" s="129">
        <f>Data!E71</f>
        <v>0</v>
      </c>
      <c r="G122" s="129">
        <f>Data!F71</f>
        <v>0</v>
      </c>
      <c r="H122" s="129">
        <f>Data!G71</f>
        <v>0</v>
      </c>
      <c r="I122" s="129">
        <f>Data!H71</f>
        <v>0</v>
      </c>
      <c r="J122" s="129">
        <f>Data!I71</f>
        <v>0</v>
      </c>
      <c r="K122" s="129">
        <f>Data!J71</f>
        <v>0</v>
      </c>
      <c r="L122" s="129">
        <v>0</v>
      </c>
    </row>
    <row r="123" spans="1:13" x14ac:dyDescent="0.2">
      <c r="A123" s="77" t="s">
        <v>288</v>
      </c>
      <c r="B123" s="93" t="s">
        <v>127</v>
      </c>
      <c r="C123" s="142">
        <v>0</v>
      </c>
      <c r="D123" s="129">
        <f>Data!C72</f>
        <v>0</v>
      </c>
      <c r="E123" s="129">
        <f>Data!D72</f>
        <v>0</v>
      </c>
      <c r="F123" s="129">
        <f>Data!E72</f>
        <v>0</v>
      </c>
      <c r="G123" s="129">
        <f>Data!F72</f>
        <v>0</v>
      </c>
      <c r="H123" s="129">
        <f>Data!G72</f>
        <v>0</v>
      </c>
      <c r="I123" s="129">
        <f>Data!H72</f>
        <v>0</v>
      </c>
      <c r="J123" s="129">
        <f>Data!I72</f>
        <v>0</v>
      </c>
      <c r="K123" s="129">
        <f>Data!J72</f>
        <v>0</v>
      </c>
      <c r="L123" s="129">
        <v>0</v>
      </c>
    </row>
    <row r="124" spans="1:13" x14ac:dyDescent="0.2">
      <c r="B124" s="96"/>
      <c r="C124" s="105"/>
      <c r="D124" s="140"/>
      <c r="E124" s="140"/>
      <c r="F124" s="140"/>
      <c r="G124" s="129"/>
      <c r="H124" s="140"/>
      <c r="I124" s="129"/>
      <c r="J124" s="129"/>
      <c r="K124" s="129"/>
      <c r="L124" s="105"/>
    </row>
    <row r="125" spans="1:13" x14ac:dyDescent="0.2">
      <c r="B125" s="101" t="s">
        <v>27</v>
      </c>
      <c r="C125" s="102">
        <f t="shared" ref="C125:J125" si="13">SUM(C119:C123)</f>
        <v>13200</v>
      </c>
      <c r="D125" s="102">
        <f t="shared" si="13"/>
        <v>2511</v>
      </c>
      <c r="E125" s="102">
        <f t="shared" si="13"/>
        <v>0</v>
      </c>
      <c r="F125" s="102">
        <f t="shared" si="13"/>
        <v>14511</v>
      </c>
      <c r="G125" s="102">
        <f t="shared" si="13"/>
        <v>14511</v>
      </c>
      <c r="H125" s="102">
        <f t="shared" si="13"/>
        <v>13200</v>
      </c>
      <c r="I125" s="102">
        <f t="shared" si="13"/>
        <v>-1311</v>
      </c>
      <c r="J125" s="102">
        <f t="shared" si="13"/>
        <v>-1311</v>
      </c>
      <c r="K125" s="102">
        <f>G125/D125</f>
        <v>5.7789725209080052</v>
      </c>
      <c r="L125" s="102">
        <f>SUM(L119:L123)</f>
        <v>13200</v>
      </c>
    </row>
    <row r="126" spans="1:13" x14ac:dyDescent="0.2">
      <c r="B126" s="91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</row>
    <row r="127" spans="1:13" x14ac:dyDescent="0.2">
      <c r="B127" s="91" t="s">
        <v>74</v>
      </c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</row>
    <row r="128" spans="1:13" x14ac:dyDescent="0.2">
      <c r="B128" s="93" t="s">
        <v>122</v>
      </c>
      <c r="C128" s="73">
        <v>0</v>
      </c>
      <c r="D128" s="73">
        <f>Data!C76</f>
        <v>0</v>
      </c>
      <c r="E128" s="73">
        <f>Data!D76</f>
        <v>0</v>
      </c>
      <c r="F128" s="73">
        <f>Data!E76</f>
        <v>0</v>
      </c>
      <c r="G128" s="73">
        <f>Data!F76</f>
        <v>0</v>
      </c>
      <c r="H128" s="73">
        <f>Data!G76</f>
        <v>0</v>
      </c>
      <c r="I128" s="73">
        <f>Data!H76</f>
        <v>0</v>
      </c>
      <c r="J128" s="73">
        <f>Data!I76</f>
        <v>0</v>
      </c>
      <c r="K128" s="73">
        <f>Data!J76</f>
        <v>0</v>
      </c>
      <c r="L128" s="73">
        <f>L138</f>
        <v>15675.34</v>
      </c>
    </row>
    <row r="129" spans="2:13" x14ac:dyDescent="0.2">
      <c r="B129" s="96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</row>
    <row r="130" spans="2:13" x14ac:dyDescent="0.2">
      <c r="B130" s="101" t="s">
        <v>17</v>
      </c>
      <c r="C130" s="102">
        <f>C125+C128</f>
        <v>13200</v>
      </c>
      <c r="D130" s="102">
        <f>SUM(D125:D129)</f>
        <v>2511</v>
      </c>
      <c r="E130" s="102">
        <f>E125+E128</f>
        <v>0</v>
      </c>
      <c r="F130" s="102">
        <f>F125+F128</f>
        <v>14511</v>
      </c>
      <c r="G130" s="102">
        <f>G125+G128</f>
        <v>14511</v>
      </c>
      <c r="H130" s="102">
        <f>H125+H128</f>
        <v>13200</v>
      </c>
      <c r="I130" s="102">
        <f>H130-G130</f>
        <v>-1311</v>
      </c>
      <c r="J130" s="102">
        <f>I130</f>
        <v>-1311</v>
      </c>
      <c r="K130" s="102">
        <f>G130/D130</f>
        <v>5.7789725209080052</v>
      </c>
      <c r="L130" s="102">
        <f>SUM(L125+L128)</f>
        <v>28875.34</v>
      </c>
    </row>
    <row r="131" spans="2:13" x14ac:dyDescent="0.2">
      <c r="C131" s="105"/>
      <c r="D131" s="105"/>
      <c r="E131" s="140"/>
      <c r="F131" s="140"/>
      <c r="G131" s="140"/>
      <c r="H131" s="140"/>
      <c r="I131" s="140"/>
      <c r="J131" s="140"/>
      <c r="K131" s="140"/>
      <c r="L131" s="105"/>
    </row>
    <row r="132" spans="2:13" ht="15.75" x14ac:dyDescent="0.25">
      <c r="B132" s="137" t="s">
        <v>41</v>
      </c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</row>
    <row r="133" spans="2:13" x14ac:dyDescent="0.2"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</row>
    <row r="134" spans="2:13" x14ac:dyDescent="0.2">
      <c r="B134" s="93" t="s">
        <v>63</v>
      </c>
      <c r="C134" s="129">
        <f>C115-C125-C103-C104</f>
        <v>6774</v>
      </c>
      <c r="D134" s="129">
        <f>D115-D125-D103-D104</f>
        <v>6887.91</v>
      </c>
      <c r="E134" s="129"/>
      <c r="F134" s="129"/>
      <c r="G134" s="129"/>
      <c r="H134" s="129"/>
      <c r="I134" s="129"/>
      <c r="J134" s="129"/>
      <c r="K134" s="129"/>
      <c r="L134" s="115">
        <f>L115-L125-L103-L104</f>
        <v>6887.91</v>
      </c>
      <c r="M134" s="93" t="s">
        <v>384</v>
      </c>
    </row>
    <row r="135" spans="2:13" x14ac:dyDescent="0.2"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</row>
    <row r="136" spans="2:13" x14ac:dyDescent="0.2">
      <c r="B136" s="76" t="s">
        <v>75</v>
      </c>
      <c r="C136" s="129">
        <f>C103+C104</f>
        <v>8787.43</v>
      </c>
      <c r="D136" s="129">
        <f>D103+D104</f>
        <v>8787.43</v>
      </c>
      <c r="E136" s="129"/>
      <c r="F136" s="129"/>
      <c r="G136" s="129"/>
      <c r="H136" s="129"/>
      <c r="I136" s="129"/>
      <c r="J136" s="129"/>
      <c r="K136" s="129"/>
      <c r="L136" s="129">
        <f>D136</f>
        <v>8787.43</v>
      </c>
    </row>
    <row r="137" spans="2:13" x14ac:dyDescent="0.2"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</row>
    <row r="138" spans="2:13" ht="13.5" thickBot="1" x14ac:dyDescent="0.25">
      <c r="B138" s="76" t="s">
        <v>31</v>
      </c>
      <c r="C138" s="138">
        <f>SUM(C134:C136)</f>
        <v>15561.43</v>
      </c>
      <c r="D138" s="138">
        <f>SUM(D134:D136)</f>
        <v>15675.34</v>
      </c>
      <c r="E138" s="129"/>
      <c r="F138" s="115"/>
      <c r="G138" s="129"/>
      <c r="H138" s="129"/>
      <c r="I138" s="129"/>
      <c r="J138" s="129"/>
      <c r="K138" s="129"/>
      <c r="L138" s="138">
        <f>SUM(L134:L136)</f>
        <v>15675.34</v>
      </c>
    </row>
    <row r="139" spans="2:13" ht="13.5" thickTop="1" x14ac:dyDescent="0.2">
      <c r="C139" s="143"/>
      <c r="D139" s="143"/>
      <c r="E139" s="144"/>
      <c r="F139" s="143"/>
      <c r="G139" s="144"/>
      <c r="H139" s="144"/>
      <c r="I139" s="144"/>
      <c r="J139" s="144"/>
      <c r="K139" s="144"/>
      <c r="L139" s="143"/>
    </row>
    <row r="140" spans="2:13" x14ac:dyDescent="0.2">
      <c r="C140" s="143"/>
      <c r="D140" s="143"/>
      <c r="E140" s="144"/>
      <c r="F140" s="143"/>
      <c r="G140" s="144"/>
      <c r="H140" s="144"/>
      <c r="I140" s="144"/>
      <c r="J140" s="144"/>
      <c r="K140" s="144"/>
      <c r="L140" s="143"/>
    </row>
    <row r="141" spans="2:13" x14ac:dyDescent="0.2">
      <c r="B141" s="91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</row>
    <row r="142" spans="2:13" x14ac:dyDescent="0.2">
      <c r="B142" s="91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</row>
    <row r="143" spans="2:13" x14ac:dyDescent="0.2">
      <c r="B143" s="145"/>
      <c r="C143" s="146"/>
      <c r="D143" s="146"/>
      <c r="E143" s="146"/>
      <c r="F143" s="146"/>
      <c r="G143" s="146"/>
      <c r="H143" s="146"/>
      <c r="I143" s="146"/>
      <c r="J143" s="146"/>
      <c r="K143" s="147"/>
      <c r="L143" s="148"/>
      <c r="M143" s="149"/>
    </row>
    <row r="144" spans="2:13" x14ac:dyDescent="0.2">
      <c r="B144" s="93"/>
      <c r="C144" s="150"/>
      <c r="D144" s="150"/>
      <c r="E144" s="150"/>
      <c r="F144" s="150"/>
      <c r="G144" s="150"/>
      <c r="H144" s="150"/>
      <c r="I144" s="150"/>
      <c r="J144" s="150"/>
      <c r="K144" s="84"/>
      <c r="L144" s="151"/>
      <c r="M144" s="149"/>
    </row>
    <row r="145" spans="2:15" s="90" customFormat="1" x14ac:dyDescent="0.2">
      <c r="B145" s="93"/>
      <c r="C145" s="150"/>
      <c r="D145" s="150"/>
      <c r="E145" s="150"/>
      <c r="F145" s="150"/>
      <c r="G145" s="150"/>
      <c r="H145" s="150"/>
      <c r="I145" s="150"/>
      <c r="J145" s="150"/>
      <c r="K145" s="152"/>
      <c r="L145" s="149"/>
      <c r="M145" s="93"/>
      <c r="N145" s="91"/>
      <c r="O145" s="91"/>
    </row>
    <row r="146" spans="2:15" x14ac:dyDescent="0.2">
      <c r="B146" s="93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93"/>
    </row>
    <row r="147" spans="2:15" x14ac:dyDescent="0.2">
      <c r="B147" s="93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93"/>
    </row>
    <row r="148" spans="2:15" x14ac:dyDescent="0.2">
      <c r="B148" s="153"/>
      <c r="C148" s="150"/>
      <c r="D148" s="150"/>
      <c r="E148" s="150"/>
      <c r="F148" s="150"/>
      <c r="G148" s="150"/>
      <c r="H148" s="150"/>
      <c r="I148" s="150"/>
      <c r="J148" s="150"/>
      <c r="K148" s="152"/>
      <c r="L148" s="150"/>
      <c r="M148" s="149"/>
    </row>
    <row r="149" spans="2:15" x14ac:dyDescent="0.2">
      <c r="B149" s="93"/>
      <c r="C149" s="150"/>
      <c r="D149" s="150"/>
      <c r="E149" s="150"/>
      <c r="F149" s="150"/>
      <c r="G149" s="150"/>
      <c r="H149" s="150"/>
      <c r="I149" s="150"/>
      <c r="J149" s="150"/>
      <c r="K149" s="152"/>
      <c r="L149" s="151"/>
      <c r="M149" s="149"/>
    </row>
    <row r="150" spans="2:15" x14ac:dyDescent="0.2">
      <c r="B150" s="93"/>
      <c r="C150" s="150"/>
      <c r="D150" s="150"/>
      <c r="E150" s="150"/>
      <c r="F150" s="150"/>
      <c r="G150" s="150"/>
      <c r="H150" s="150"/>
      <c r="I150" s="150"/>
      <c r="J150" s="150"/>
      <c r="K150" s="152"/>
      <c r="L150" s="151"/>
      <c r="M150" s="149"/>
    </row>
    <row r="151" spans="2:15" x14ac:dyDescent="0.2">
      <c r="B151" s="93"/>
      <c r="C151" s="150"/>
      <c r="D151" s="150"/>
      <c r="E151" s="150"/>
      <c r="F151" s="150"/>
      <c r="G151" s="150"/>
      <c r="H151" s="150"/>
      <c r="I151" s="150"/>
      <c r="J151" s="150"/>
      <c r="K151" s="152"/>
      <c r="L151" s="151"/>
      <c r="M151" s="149"/>
    </row>
    <row r="152" spans="2:15" s="90" customFormat="1" x14ac:dyDescent="0.2">
      <c r="B152" s="93"/>
      <c r="C152" s="149"/>
      <c r="D152" s="149"/>
      <c r="E152" s="149"/>
      <c r="F152" s="149"/>
      <c r="G152" s="149"/>
      <c r="H152" s="149"/>
      <c r="I152" s="149"/>
      <c r="J152" s="149"/>
      <c r="K152" s="152"/>
      <c r="L152" s="149"/>
      <c r="M152" s="149"/>
      <c r="N152" s="91"/>
      <c r="O152" s="91"/>
    </row>
    <row r="153" spans="2:15" x14ac:dyDescent="0.2">
      <c r="B153" s="93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93"/>
    </row>
    <row r="154" spans="2:15" x14ac:dyDescent="0.2">
      <c r="B154" s="93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93"/>
    </row>
    <row r="155" spans="2:15" x14ac:dyDescent="0.2">
      <c r="B155" s="93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93"/>
    </row>
    <row r="156" spans="2:15" x14ac:dyDescent="0.2">
      <c r="B156" s="93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93"/>
    </row>
    <row r="157" spans="2:15" x14ac:dyDescent="0.2">
      <c r="B157" s="93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93"/>
    </row>
    <row r="158" spans="2:15" x14ac:dyDescent="0.2">
      <c r="B158" s="93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93"/>
    </row>
    <row r="159" spans="2:15" x14ac:dyDescent="0.2">
      <c r="B159" s="93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93"/>
    </row>
    <row r="160" spans="2:15" x14ac:dyDescent="0.2">
      <c r="B160" s="93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93"/>
    </row>
    <row r="161" spans="2:13" x14ac:dyDescent="0.2">
      <c r="B161" s="93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93"/>
    </row>
    <row r="162" spans="2:13" x14ac:dyDescent="0.2">
      <c r="B162" s="93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93"/>
    </row>
    <row r="163" spans="2:13" x14ac:dyDescent="0.2">
      <c r="B163" s="93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93"/>
    </row>
    <row r="164" spans="2:13" x14ac:dyDescent="0.2">
      <c r="B164" s="93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93"/>
    </row>
    <row r="165" spans="2:13" x14ac:dyDescent="0.2">
      <c r="B165" s="93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93"/>
    </row>
    <row r="166" spans="2:13" x14ac:dyDescent="0.2">
      <c r="B166" s="93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93"/>
    </row>
  </sheetData>
  <mergeCells count="1">
    <mergeCell ref="A1:B1"/>
  </mergeCells>
  <conditionalFormatting sqref="K41:K50 K54:K60 K64:K74">
    <cfRule type="colorScale" priority="1">
      <colorScale>
        <cfvo type="formula" val="&quot;&lt;L2&quot;"/>
        <cfvo type="formula" val="&quot;&gt;L2&quot;"/>
        <color theme="0"/>
        <color theme="5" tint="0.59999389629810485"/>
      </colorScale>
    </cfRule>
  </conditionalFormatting>
  <pageMargins left="0.25" right="0.25" top="0.75" bottom="0.75" header="0.3" footer="0.3"/>
  <pageSetup paperSize="9" scale="69" fitToHeight="0" orientation="landscape" r:id="rId1"/>
  <headerFooter alignWithMargins="0">
    <oddFooter>&amp;RCopyright © Strictly Education 4S 2020. No unauthorised copying permitted</oddFooter>
  </headerFooter>
  <rowBreaks count="3" manualBreakCount="3">
    <brk id="38" max="16383" man="1"/>
    <brk id="61" max="16383" man="1"/>
    <brk id="98" max="16383" man="1"/>
  </rowBreaks>
  <ignoredErrors>
    <ignoredError sqref="D130 K84 K117:K123 K34 K113:K115 K124:K12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M18" sqref="M18"/>
    </sheetView>
  </sheetViews>
  <sheetFormatPr defaultColWidth="12" defaultRowHeight="12.75" x14ac:dyDescent="0.2"/>
  <cols>
    <col min="2" max="2" width="65" bestFit="1" customWidth="1"/>
  </cols>
  <sheetData>
    <row r="1" spans="1:10" x14ac:dyDescent="0.2">
      <c r="B1" s="65" t="s">
        <v>307</v>
      </c>
    </row>
    <row r="2" spans="1:10" ht="25.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t="s">
        <v>367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9463</v>
      </c>
      <c r="F9">
        <v>9463</v>
      </c>
      <c r="G9">
        <v>3467</v>
      </c>
      <c r="H9">
        <v>-5996</v>
      </c>
      <c r="I9">
        <v>-5996</v>
      </c>
      <c r="J9">
        <v>273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180</v>
      </c>
      <c r="F11">
        <v>180</v>
      </c>
      <c r="G11">
        <v>0</v>
      </c>
      <c r="H11">
        <v>-180</v>
      </c>
      <c r="I11">
        <v>-180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296</v>
      </c>
      <c r="F12">
        <v>296</v>
      </c>
      <c r="G12">
        <v>1500</v>
      </c>
      <c r="H12">
        <v>1204</v>
      </c>
      <c r="I12">
        <v>1204</v>
      </c>
      <c r="J12">
        <v>20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3926</v>
      </c>
      <c r="F13">
        <v>3926</v>
      </c>
      <c r="G13">
        <v>3000</v>
      </c>
      <c r="H13">
        <v>-926</v>
      </c>
      <c r="I13">
        <v>-926</v>
      </c>
      <c r="J13">
        <v>131</v>
      </c>
    </row>
    <row r="14" spans="1:10" x14ac:dyDescent="0.2">
      <c r="B14" t="s">
        <v>24</v>
      </c>
      <c r="C14">
        <v>7967</v>
      </c>
      <c r="D14">
        <v>0</v>
      </c>
      <c r="E14">
        <v>13865</v>
      </c>
      <c r="F14">
        <v>13865</v>
      </c>
      <c r="G14">
        <v>7967</v>
      </c>
      <c r="H14">
        <v>-5898</v>
      </c>
      <c r="I14">
        <v>-5898</v>
      </c>
      <c r="J14">
        <v>174</v>
      </c>
    </row>
    <row r="16" spans="1:10" x14ac:dyDescent="0.2">
      <c r="B16" t="s">
        <v>368</v>
      </c>
    </row>
    <row r="17" spans="1:10" x14ac:dyDescent="0.2">
      <c r="B17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618840</v>
      </c>
      <c r="F18">
        <v>618840</v>
      </c>
      <c r="G18">
        <v>642160</v>
      </c>
      <c r="H18">
        <v>23320</v>
      </c>
      <c r="I18">
        <v>23320</v>
      </c>
      <c r="J18">
        <v>96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7319</v>
      </c>
      <c r="F19">
        <v>7319</v>
      </c>
      <c r="G19">
        <v>2827</v>
      </c>
      <c r="H19">
        <v>-4492</v>
      </c>
      <c r="I19">
        <v>-4492</v>
      </c>
      <c r="J19">
        <v>259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136264</v>
      </c>
      <c r="F20">
        <v>136264</v>
      </c>
      <c r="G20">
        <v>129363</v>
      </c>
      <c r="H20">
        <v>-6901</v>
      </c>
      <c r="I20">
        <v>-6901</v>
      </c>
      <c r="J20">
        <v>105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18375</v>
      </c>
      <c r="F21">
        <v>18375</v>
      </c>
      <c r="G21">
        <v>17717</v>
      </c>
      <c r="H21">
        <v>-658</v>
      </c>
      <c r="I21">
        <v>-658</v>
      </c>
      <c r="J21">
        <v>104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38557</v>
      </c>
      <c r="F22">
        <v>38557</v>
      </c>
      <c r="G22">
        <v>37727</v>
      </c>
      <c r="H22">
        <v>-830</v>
      </c>
      <c r="I22">
        <v>-830</v>
      </c>
      <c r="J22">
        <v>102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88576</v>
      </c>
      <c r="F23">
        <v>88576</v>
      </c>
      <c r="G23">
        <v>86942</v>
      </c>
      <c r="H23">
        <v>-1634</v>
      </c>
      <c r="I23">
        <v>-1634</v>
      </c>
      <c r="J23">
        <v>102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28720</v>
      </c>
      <c r="F24">
        <v>28720</v>
      </c>
      <c r="G24">
        <v>33868</v>
      </c>
      <c r="H24">
        <v>5148</v>
      </c>
      <c r="I24">
        <v>5148</v>
      </c>
      <c r="J24">
        <v>85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15007</v>
      </c>
      <c r="F25">
        <v>15007</v>
      </c>
      <c r="G25">
        <v>894</v>
      </c>
      <c r="H25">
        <v>-14113</v>
      </c>
      <c r="I25">
        <v>-14113</v>
      </c>
      <c r="J25">
        <v>1679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5908</v>
      </c>
      <c r="F26">
        <v>5908</v>
      </c>
      <c r="G26">
        <v>2328</v>
      </c>
      <c r="H26">
        <v>-3580</v>
      </c>
      <c r="I26">
        <v>-3580</v>
      </c>
      <c r="J26">
        <v>254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7233</v>
      </c>
      <c r="F27">
        <v>7233</v>
      </c>
      <c r="G27">
        <v>8747</v>
      </c>
      <c r="H27">
        <v>1514</v>
      </c>
      <c r="I27">
        <v>1514</v>
      </c>
      <c r="J27">
        <v>83</v>
      </c>
    </row>
    <row r="28" spans="1:10" x14ac:dyDescent="0.2">
      <c r="B28" t="s">
        <v>5</v>
      </c>
      <c r="C28">
        <v>962573</v>
      </c>
      <c r="D28">
        <v>0</v>
      </c>
      <c r="E28">
        <v>964799</v>
      </c>
      <c r="F28">
        <v>964799</v>
      </c>
      <c r="G28">
        <v>962573</v>
      </c>
      <c r="H28">
        <v>-2226</v>
      </c>
      <c r="I28">
        <v>-2226</v>
      </c>
      <c r="J28">
        <v>100</v>
      </c>
    </row>
    <row r="30" spans="1:10" x14ac:dyDescent="0.2">
      <c r="B30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8248</v>
      </c>
      <c r="F31">
        <v>8248</v>
      </c>
      <c r="G31">
        <v>5453</v>
      </c>
      <c r="H31">
        <v>-2795</v>
      </c>
      <c r="I31">
        <v>-2795</v>
      </c>
      <c r="J31">
        <v>151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9665</v>
      </c>
      <c r="F32">
        <v>9665</v>
      </c>
      <c r="G32">
        <v>10720</v>
      </c>
      <c r="H32">
        <v>1055</v>
      </c>
      <c r="I32">
        <v>1055</v>
      </c>
      <c r="J32">
        <v>90</v>
      </c>
    </row>
    <row r="33" spans="1:10" x14ac:dyDescent="0.2">
      <c r="A33" s="65" t="s">
        <v>248</v>
      </c>
      <c r="B33" t="s">
        <v>102</v>
      </c>
      <c r="C33">
        <v>10850</v>
      </c>
      <c r="D33">
        <v>0</v>
      </c>
      <c r="E33">
        <v>11058</v>
      </c>
      <c r="F33">
        <v>11058</v>
      </c>
      <c r="G33">
        <v>10850</v>
      </c>
      <c r="H33">
        <v>-208</v>
      </c>
      <c r="I33">
        <v>-208</v>
      </c>
      <c r="J33">
        <v>102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2548</v>
      </c>
      <c r="F34">
        <v>2548</v>
      </c>
      <c r="G34">
        <v>2500</v>
      </c>
      <c r="H34">
        <v>-48</v>
      </c>
      <c r="I34">
        <v>-48</v>
      </c>
      <c r="J34">
        <v>102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11492</v>
      </c>
      <c r="F35">
        <v>11492</v>
      </c>
      <c r="G35">
        <v>18500</v>
      </c>
      <c r="H35">
        <v>7008</v>
      </c>
      <c r="I35">
        <v>7008</v>
      </c>
      <c r="J35">
        <v>62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4179</v>
      </c>
      <c r="F36">
        <v>4179</v>
      </c>
      <c r="G36">
        <v>5092</v>
      </c>
      <c r="H36">
        <v>913</v>
      </c>
      <c r="I36">
        <v>913</v>
      </c>
      <c r="J36">
        <v>82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7738</v>
      </c>
      <c r="F37">
        <v>7738</v>
      </c>
      <c r="G37">
        <v>8723</v>
      </c>
      <c r="H37">
        <v>985</v>
      </c>
      <c r="I37">
        <v>985</v>
      </c>
      <c r="J37">
        <v>89</v>
      </c>
    </row>
    <row r="38" spans="1:10" x14ac:dyDescent="0.2">
      <c r="B38" t="s">
        <v>7</v>
      </c>
      <c r="C38">
        <v>61838</v>
      </c>
      <c r="D38">
        <v>0</v>
      </c>
      <c r="E38">
        <v>54928</v>
      </c>
      <c r="F38">
        <v>54928</v>
      </c>
      <c r="G38">
        <v>61838</v>
      </c>
      <c r="H38">
        <v>6910</v>
      </c>
      <c r="I38">
        <v>6910</v>
      </c>
      <c r="J38">
        <v>89</v>
      </c>
    </row>
    <row r="40" spans="1:10" x14ac:dyDescent="0.2">
      <c r="B40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14241</v>
      </c>
      <c r="F41">
        <v>14241</v>
      </c>
      <c r="G41">
        <v>16111</v>
      </c>
      <c r="H41">
        <v>1870</v>
      </c>
      <c r="I41">
        <v>1870</v>
      </c>
      <c r="J41">
        <v>88</v>
      </c>
    </row>
    <row r="42" spans="1:10" x14ac:dyDescent="0.2">
      <c r="A42" s="65" t="s">
        <v>260</v>
      </c>
      <c r="B42" t="s">
        <v>106</v>
      </c>
      <c r="C42">
        <v>38232</v>
      </c>
      <c r="D42">
        <v>0</v>
      </c>
      <c r="E42">
        <v>26917</v>
      </c>
      <c r="F42">
        <v>26917</v>
      </c>
      <c r="G42">
        <v>38232</v>
      </c>
      <c r="H42">
        <v>11315</v>
      </c>
      <c r="I42">
        <v>11315</v>
      </c>
      <c r="J42">
        <v>70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9723</v>
      </c>
      <c r="F43">
        <v>9723</v>
      </c>
      <c r="G43">
        <v>9900</v>
      </c>
      <c r="H43">
        <v>177</v>
      </c>
      <c r="I43">
        <v>177</v>
      </c>
      <c r="J43">
        <v>98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7552</v>
      </c>
      <c r="F44">
        <v>7552</v>
      </c>
      <c r="G44">
        <v>11807</v>
      </c>
      <c r="H44">
        <v>4255</v>
      </c>
      <c r="I44">
        <v>4255</v>
      </c>
      <c r="J44">
        <v>64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5150</v>
      </c>
      <c r="F45">
        <v>5150</v>
      </c>
      <c r="G45">
        <v>5175</v>
      </c>
      <c r="H45">
        <v>25</v>
      </c>
      <c r="I45">
        <v>25</v>
      </c>
      <c r="J45">
        <v>100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380</v>
      </c>
      <c r="F46">
        <v>380</v>
      </c>
      <c r="G46">
        <v>0</v>
      </c>
      <c r="H46">
        <v>-380</v>
      </c>
      <c r="I46">
        <v>-380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49502</v>
      </c>
      <c r="F47">
        <v>49502</v>
      </c>
      <c r="G47">
        <v>48267</v>
      </c>
      <c r="H47">
        <v>-1235</v>
      </c>
      <c r="I47">
        <v>-1235</v>
      </c>
      <c r="J47">
        <v>103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13928</v>
      </c>
      <c r="F48">
        <v>13928</v>
      </c>
      <c r="G48">
        <v>2205</v>
      </c>
      <c r="H48">
        <v>-11723</v>
      </c>
      <c r="I48">
        <v>-11723</v>
      </c>
      <c r="J48">
        <v>632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17849</v>
      </c>
      <c r="F49">
        <v>17849</v>
      </c>
      <c r="G49">
        <v>13647</v>
      </c>
      <c r="H49">
        <v>-4202</v>
      </c>
      <c r="I49">
        <v>-4202</v>
      </c>
      <c r="J49">
        <v>131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29549</v>
      </c>
      <c r="F50">
        <v>29549</v>
      </c>
      <c r="G50">
        <v>28336</v>
      </c>
      <c r="H50">
        <v>-1213</v>
      </c>
      <c r="I50">
        <v>-1213</v>
      </c>
      <c r="J50">
        <v>104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2511</v>
      </c>
      <c r="F51">
        <v>2511</v>
      </c>
      <c r="G51">
        <v>13200</v>
      </c>
      <c r="H51">
        <v>10689</v>
      </c>
      <c r="I51">
        <v>10689</v>
      </c>
      <c r="J51">
        <v>19</v>
      </c>
    </row>
    <row r="52" spans="1:10" x14ac:dyDescent="0.2">
      <c r="B52" t="s">
        <v>9</v>
      </c>
      <c r="C52">
        <v>186880</v>
      </c>
      <c r="D52">
        <v>0</v>
      </c>
      <c r="E52">
        <v>177302</v>
      </c>
      <c r="F52">
        <v>177302</v>
      </c>
      <c r="G52">
        <v>186880</v>
      </c>
      <c r="H52">
        <v>9578</v>
      </c>
      <c r="I52">
        <v>9578</v>
      </c>
      <c r="J52">
        <v>95</v>
      </c>
    </row>
    <row r="54" spans="1:10" x14ac:dyDescent="0.2">
      <c r="B54" t="s">
        <v>155</v>
      </c>
      <c r="C54">
        <v>1211291</v>
      </c>
      <c r="D54">
        <v>0</v>
      </c>
      <c r="E54">
        <v>1197029</v>
      </c>
      <c r="F54">
        <v>1197029</v>
      </c>
      <c r="G54">
        <v>1211291</v>
      </c>
      <c r="H54">
        <v>14262</v>
      </c>
      <c r="I54">
        <v>14262</v>
      </c>
      <c r="J54">
        <v>99</v>
      </c>
    </row>
    <row r="56" spans="1:10" x14ac:dyDescent="0.2">
      <c r="B56" t="s">
        <v>156</v>
      </c>
    </row>
    <row r="57" spans="1:10" x14ac:dyDescent="0.2"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B58" t="s">
        <v>18</v>
      </c>
      <c r="C58">
        <v>71887</v>
      </c>
      <c r="D58">
        <v>0</v>
      </c>
      <c r="E58">
        <v>0</v>
      </c>
      <c r="F58">
        <v>0</v>
      </c>
      <c r="G58">
        <v>71887</v>
      </c>
      <c r="H58">
        <v>71887</v>
      </c>
      <c r="I58">
        <v>71887</v>
      </c>
      <c r="J58">
        <v>0</v>
      </c>
    </row>
    <row r="59" spans="1:10" x14ac:dyDescent="0.2">
      <c r="B59" t="s">
        <v>157</v>
      </c>
      <c r="C59">
        <v>1283178</v>
      </c>
      <c r="D59">
        <v>0</v>
      </c>
      <c r="E59">
        <v>1197029</v>
      </c>
      <c r="F59">
        <v>1197029</v>
      </c>
      <c r="G59">
        <v>1283178</v>
      </c>
      <c r="H59">
        <v>86149</v>
      </c>
      <c r="I59">
        <v>86149</v>
      </c>
      <c r="J59">
        <v>93</v>
      </c>
    </row>
    <row r="61" spans="1:10" x14ac:dyDescent="0.2">
      <c r="B61" t="s">
        <v>369</v>
      </c>
    </row>
    <row r="62" spans="1:10" x14ac:dyDescent="0.2">
      <c r="A62" s="65" t="s">
        <v>281</v>
      </c>
      <c r="B62" t="s">
        <v>370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B63" t="s">
        <v>371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B64" t="s">
        <v>372</v>
      </c>
      <c r="C64">
        <v>13200</v>
      </c>
      <c r="D64">
        <v>0</v>
      </c>
      <c r="E64">
        <v>2511</v>
      </c>
      <c r="F64">
        <v>2511</v>
      </c>
      <c r="G64">
        <v>13200</v>
      </c>
      <c r="H64">
        <v>10689</v>
      </c>
      <c r="I64">
        <v>10689</v>
      </c>
      <c r="J64">
        <v>19</v>
      </c>
    </row>
    <row r="65" spans="1:10" x14ac:dyDescent="0.2">
      <c r="B65" t="s">
        <v>26</v>
      </c>
      <c r="C65">
        <v>13200</v>
      </c>
      <c r="D65">
        <v>0</v>
      </c>
      <c r="E65">
        <v>2511</v>
      </c>
      <c r="F65">
        <v>2511</v>
      </c>
      <c r="G65">
        <v>13200</v>
      </c>
      <c r="H65">
        <v>10689</v>
      </c>
      <c r="I65">
        <v>10689</v>
      </c>
      <c r="J65">
        <v>19</v>
      </c>
    </row>
    <row r="67" spans="1:10" x14ac:dyDescent="0.2">
      <c r="B67" t="s">
        <v>373</v>
      </c>
    </row>
    <row r="68" spans="1:10" x14ac:dyDescent="0.2">
      <c r="A68" t="s">
        <v>287</v>
      </c>
    </row>
    <row r="69" spans="1:10" x14ac:dyDescent="0.2">
      <c r="A69" t="s">
        <v>287</v>
      </c>
      <c r="B69" t="s">
        <v>374</v>
      </c>
      <c r="C69">
        <v>13200</v>
      </c>
      <c r="D69">
        <v>0</v>
      </c>
      <c r="E69">
        <v>14511</v>
      </c>
      <c r="F69">
        <v>14511</v>
      </c>
      <c r="G69">
        <v>13200</v>
      </c>
      <c r="H69">
        <v>-1311</v>
      </c>
      <c r="I69">
        <v>-1311</v>
      </c>
      <c r="J69">
        <v>110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B72" t="s">
        <v>375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t="s">
        <v>306</v>
      </c>
      <c r="C73">
        <v>13200</v>
      </c>
      <c r="D73">
        <v>0</v>
      </c>
      <c r="E73">
        <v>14511</v>
      </c>
      <c r="F73">
        <v>14511</v>
      </c>
      <c r="G73">
        <v>13200</v>
      </c>
      <c r="H73">
        <v>-1311</v>
      </c>
      <c r="I73">
        <v>-1311</v>
      </c>
      <c r="J73">
        <v>110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56" t="s">
        <v>118</v>
      </c>
      <c r="B1" s="157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56" t="s">
        <v>118</v>
      </c>
      <c r="B1" s="157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58" t="s">
        <v>193</v>
      </c>
      <c r="H2" s="159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3C62C5-E2A4-4950-84E1-501723DF196B}">
  <ds:schemaRefs>
    <ds:schemaRef ds:uri="66d9e02f-2847-4a47-bb32-5cfd1a8e5991"/>
    <ds:schemaRef ds:uri="http://www.w3.org/XML/1998/namespace"/>
    <ds:schemaRef ds:uri="http://schemas.microsoft.com/office/2006/documentManagement/types"/>
    <ds:schemaRef ds:uri="1cfaad0c-78f0-47b5-8a5b-1f07c5a54fd8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8ae00035-29b8-4c87-ab10-98458a42073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2025-01-31T12:06:33Z</cp:lastPrinted>
  <dcterms:created xsi:type="dcterms:W3CDTF">2003-04-23T17:18:43Z</dcterms:created>
  <dcterms:modified xsi:type="dcterms:W3CDTF">2025-06-12T16:01:57Z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